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landaflorescu/Desktop/GNL/"/>
    </mc:Choice>
  </mc:AlternateContent>
  <xr:revisionPtr revIDLastSave="0" documentId="13_ncr:1_{BC5E0BD1-48D6-CD40-84A6-5C13B090D363}" xr6:coauthVersionLast="36" xr6:coauthVersionMax="36" xr10:uidLastSave="{00000000-0000-0000-0000-000000000000}"/>
  <bookViews>
    <workbookView xWindow="0" yWindow="460" windowWidth="28800" windowHeight="16440" xr2:uid="{EE63AC49-B7B6-6D48-BCE8-9DDDA0111CA0}"/>
  </bookViews>
  <sheets>
    <sheet name="Situația generală DOMICILIU" sheetId="1" r:id="rId1"/>
    <sheet name="Situația generală REZIDENȚĂ" sheetId="8" r:id="rId2"/>
    <sheet name="Diferența dintre domiciliu și i" sheetId="9" r:id="rId3"/>
    <sheet name="Populație școlară" sheetId="10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0" l="1"/>
  <c r="S165" i="1"/>
  <c r="S4" i="1"/>
  <c r="AP125" i="9"/>
  <c r="I180" i="1"/>
  <c r="K122" i="8"/>
  <c r="K119" i="8"/>
  <c r="K116" i="8"/>
  <c r="K113" i="8"/>
  <c r="K110" i="8"/>
  <c r="K107" i="8"/>
  <c r="K104" i="8"/>
  <c r="K101" i="8"/>
  <c r="K99" i="8"/>
  <c r="K96" i="8"/>
  <c r="K93" i="8"/>
  <c r="K90" i="8"/>
  <c r="K87" i="8"/>
  <c r="K84" i="8"/>
  <c r="K81" i="8"/>
  <c r="K78" i="8"/>
  <c r="K75" i="8"/>
  <c r="K72" i="8"/>
  <c r="K69" i="8"/>
  <c r="K66" i="8"/>
  <c r="K63" i="8"/>
  <c r="K60" i="8"/>
  <c r="K57" i="8"/>
  <c r="K54" i="8"/>
  <c r="K51" i="8"/>
  <c r="K48" i="8"/>
  <c r="K45" i="8"/>
  <c r="K42" i="8"/>
  <c r="K125" i="8"/>
  <c r="K36" i="8"/>
  <c r="K33" i="8"/>
  <c r="K30" i="8"/>
  <c r="K27" i="8"/>
  <c r="K24" i="8"/>
  <c r="K39" i="8"/>
  <c r="K21" i="8"/>
  <c r="K18" i="8"/>
  <c r="K15" i="8"/>
  <c r="K12" i="8"/>
  <c r="K9" i="8"/>
  <c r="K6" i="8"/>
  <c r="K3" i="8"/>
  <c r="H195" i="1"/>
  <c r="H194" i="1"/>
  <c r="H193" i="1"/>
  <c r="H192" i="1"/>
  <c r="H191" i="1"/>
  <c r="I195" i="1"/>
  <c r="I194" i="1"/>
  <c r="I193" i="1"/>
  <c r="I192" i="1"/>
  <c r="I191" i="1"/>
  <c r="I188" i="1"/>
  <c r="I187" i="1"/>
  <c r="I186" i="1"/>
  <c r="I185" i="1"/>
  <c r="I184" i="1"/>
  <c r="H188" i="1"/>
  <c r="H187" i="1"/>
  <c r="H186" i="1"/>
  <c r="H185" i="1"/>
  <c r="G185" i="1"/>
  <c r="G192" i="1" s="1"/>
  <c r="G196" i="1" s="1"/>
  <c r="H184" i="1"/>
  <c r="G195" i="1"/>
  <c r="G194" i="1"/>
  <c r="G193" i="1"/>
  <c r="G191" i="1"/>
  <c r="G188" i="1"/>
  <c r="G187" i="1"/>
  <c r="G186" i="1"/>
  <c r="G184" i="1"/>
  <c r="R165" i="1"/>
  <c r="G189" i="1" l="1"/>
  <c r="R133" i="1"/>
  <c r="R124" i="1"/>
  <c r="D33" i="8"/>
  <c r="F48" i="10"/>
  <c r="G39" i="10"/>
  <c r="F39" i="10"/>
  <c r="G38" i="10"/>
  <c r="F38" i="10"/>
  <c r="G37" i="10"/>
  <c r="F37" i="10"/>
  <c r="I30" i="10"/>
  <c r="M29" i="10"/>
  <c r="L29" i="10"/>
  <c r="K30" i="10" s="1"/>
  <c r="E43" i="10" s="1"/>
  <c r="F42" i="10" s="1"/>
  <c r="K29" i="10"/>
  <c r="B28" i="10"/>
  <c r="B29" i="10" s="1"/>
  <c r="M27" i="10"/>
  <c r="L27" i="10"/>
  <c r="K27" i="10"/>
  <c r="G27" i="10"/>
  <c r="F27" i="10"/>
  <c r="F28" i="10" s="1"/>
  <c r="F29" i="10" s="1"/>
  <c r="E27" i="10"/>
  <c r="D27" i="10"/>
  <c r="D28" i="10" s="1"/>
  <c r="C27" i="10"/>
  <c r="B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AB13" i="10"/>
  <c r="Z13" i="10"/>
  <c r="AA13" i="10" s="1"/>
  <c r="P13" i="10"/>
  <c r="AA12" i="10"/>
  <c r="Z12" i="10"/>
  <c r="AB12" i="10" s="1"/>
  <c r="S12" i="10"/>
  <c r="P12" i="10"/>
  <c r="Z11" i="10"/>
  <c r="S11" i="10" s="1"/>
  <c r="U11" i="10"/>
  <c r="T11" i="10"/>
  <c r="V11" i="10" s="1"/>
  <c r="P11" i="10"/>
  <c r="Z10" i="10"/>
  <c r="AB10" i="10" s="1"/>
  <c r="W10" i="10"/>
  <c r="Y10" i="10" s="1"/>
  <c r="V10" i="10"/>
  <c r="T10" i="10"/>
  <c r="U10" i="10" s="1"/>
  <c r="P10" i="10"/>
  <c r="Y9" i="10"/>
  <c r="X9" i="10"/>
  <c r="V9" i="10"/>
  <c r="T9" i="10"/>
  <c r="S9" i="10"/>
  <c r="P9" i="10"/>
  <c r="P27" i="10" s="1"/>
  <c r="C194" i="1"/>
  <c r="C200" i="1" s="1"/>
  <c r="C189" i="1"/>
  <c r="C184" i="1"/>
  <c r="AQ128" i="9"/>
  <c r="AP128" i="9"/>
  <c r="AO128" i="9"/>
  <c r="AN128" i="9"/>
  <c r="AQ106" i="9"/>
  <c r="AQ109" i="9"/>
  <c r="AQ112" i="9"/>
  <c r="AQ115" i="9"/>
  <c r="AQ118" i="9"/>
  <c r="AQ121" i="9"/>
  <c r="AQ124" i="9"/>
  <c r="AQ127" i="9"/>
  <c r="AP104" i="9"/>
  <c r="AP107" i="9"/>
  <c r="AP110" i="9"/>
  <c r="AP113" i="9"/>
  <c r="AP116" i="9"/>
  <c r="AP119" i="9"/>
  <c r="AP122" i="9"/>
  <c r="AO106" i="9"/>
  <c r="AO109" i="9"/>
  <c r="AO112" i="9"/>
  <c r="AO115" i="9"/>
  <c r="AO118" i="9"/>
  <c r="AO121" i="9"/>
  <c r="AO124" i="9"/>
  <c r="AO127" i="9"/>
  <c r="AN105" i="9"/>
  <c r="AN108" i="9"/>
  <c r="AN111" i="9"/>
  <c r="AN114" i="9"/>
  <c r="AN117" i="9"/>
  <c r="AN120" i="9"/>
  <c r="AN123" i="9"/>
  <c r="AN126" i="9"/>
  <c r="AM102" i="9"/>
  <c r="AM103" i="9"/>
  <c r="AM104" i="9"/>
  <c r="AM105" i="9"/>
  <c r="AM106" i="9"/>
  <c r="AM107" i="9"/>
  <c r="AM108" i="9"/>
  <c r="AM109" i="9"/>
  <c r="AM110" i="9"/>
  <c r="AM111" i="9"/>
  <c r="AM112" i="9"/>
  <c r="AM113" i="9"/>
  <c r="AM114" i="9"/>
  <c r="AM115" i="9"/>
  <c r="AM116" i="9"/>
  <c r="AM117" i="9"/>
  <c r="AM118" i="9"/>
  <c r="AM119" i="9"/>
  <c r="AM120" i="9"/>
  <c r="AM121" i="9"/>
  <c r="AM122" i="9"/>
  <c r="AM123" i="9"/>
  <c r="AM124" i="9"/>
  <c r="AM125" i="9"/>
  <c r="AM126" i="9"/>
  <c r="AM127" i="9"/>
  <c r="AL102" i="9"/>
  <c r="AL103" i="9"/>
  <c r="AL104" i="9"/>
  <c r="AL105" i="9"/>
  <c r="AL106" i="9"/>
  <c r="AL107" i="9"/>
  <c r="AL108" i="9"/>
  <c r="AL109" i="9"/>
  <c r="AL110" i="9"/>
  <c r="AL111" i="9"/>
  <c r="AL112" i="9"/>
  <c r="AL113" i="9"/>
  <c r="AL114" i="9"/>
  <c r="AL115" i="9"/>
  <c r="AL116" i="9"/>
  <c r="AL117" i="9"/>
  <c r="AL118" i="9"/>
  <c r="AL119" i="9"/>
  <c r="AL120" i="9"/>
  <c r="AL121" i="9"/>
  <c r="AL122" i="9"/>
  <c r="AL123" i="9"/>
  <c r="AL124" i="9"/>
  <c r="AL125" i="9"/>
  <c r="AL126" i="9"/>
  <c r="AL127" i="9"/>
  <c r="AK102" i="9"/>
  <c r="AK103" i="9"/>
  <c r="AK104" i="9"/>
  <c r="AK105" i="9"/>
  <c r="AK106" i="9"/>
  <c r="AK107" i="9"/>
  <c r="AK108" i="9"/>
  <c r="AK109" i="9"/>
  <c r="AK110" i="9"/>
  <c r="AK111" i="9"/>
  <c r="AK112" i="9"/>
  <c r="AK113" i="9"/>
  <c r="AK114" i="9"/>
  <c r="AK115" i="9"/>
  <c r="AK116" i="9"/>
  <c r="AK117" i="9"/>
  <c r="AK118" i="9"/>
  <c r="AK119" i="9"/>
  <c r="AK120" i="9"/>
  <c r="AK121" i="9"/>
  <c r="AK122" i="9"/>
  <c r="AK123" i="9"/>
  <c r="AK124" i="9"/>
  <c r="AK125" i="9"/>
  <c r="AK126" i="9"/>
  <c r="AK127" i="9"/>
  <c r="AJ102" i="9"/>
  <c r="AJ103" i="9"/>
  <c r="AJ104" i="9"/>
  <c r="AJ105" i="9"/>
  <c r="AJ106" i="9"/>
  <c r="AJ107" i="9"/>
  <c r="AJ108" i="9"/>
  <c r="AJ109" i="9"/>
  <c r="AJ110" i="9"/>
  <c r="AJ111" i="9"/>
  <c r="AJ112" i="9"/>
  <c r="AJ113" i="9"/>
  <c r="AJ114" i="9"/>
  <c r="AJ115" i="9"/>
  <c r="AJ116" i="9"/>
  <c r="AJ117" i="9"/>
  <c r="AJ118" i="9"/>
  <c r="AJ119" i="9"/>
  <c r="AJ120" i="9"/>
  <c r="AJ121" i="9"/>
  <c r="AJ122" i="9"/>
  <c r="AJ123" i="9"/>
  <c r="AJ124" i="9"/>
  <c r="AJ125" i="9"/>
  <c r="AJ126" i="9"/>
  <c r="AJ127" i="9"/>
  <c r="AI102" i="9"/>
  <c r="AI103" i="9"/>
  <c r="AI104" i="9"/>
  <c r="AI105" i="9"/>
  <c r="AI106" i="9"/>
  <c r="AI107" i="9"/>
  <c r="AI108" i="9"/>
  <c r="AI109" i="9"/>
  <c r="AI110" i="9"/>
  <c r="AI111" i="9"/>
  <c r="AI112" i="9"/>
  <c r="AI113" i="9"/>
  <c r="AI114" i="9"/>
  <c r="AI115" i="9"/>
  <c r="AI116" i="9"/>
  <c r="AI117" i="9"/>
  <c r="AI118" i="9"/>
  <c r="AI119" i="9"/>
  <c r="AI120" i="9"/>
  <c r="AI121" i="9"/>
  <c r="AI122" i="9"/>
  <c r="AI123" i="9"/>
  <c r="AI124" i="9"/>
  <c r="AI125" i="9"/>
  <c r="AI126" i="9"/>
  <c r="AI127" i="9"/>
  <c r="AQ103" i="9"/>
  <c r="AP101" i="9"/>
  <c r="AO103" i="9"/>
  <c r="AN102" i="9"/>
  <c r="AM101" i="9"/>
  <c r="AL101" i="9"/>
  <c r="AK101" i="9"/>
  <c r="AJ101" i="9"/>
  <c r="AI101" i="9"/>
  <c r="AQ100" i="9"/>
  <c r="AP100" i="9"/>
  <c r="AO100" i="9"/>
  <c r="AM100" i="9"/>
  <c r="AL100" i="9"/>
  <c r="AK100" i="9"/>
  <c r="AJ100" i="9"/>
  <c r="AI100" i="9"/>
  <c r="AQ8" i="9"/>
  <c r="AQ11" i="9"/>
  <c r="AQ14" i="9"/>
  <c r="AQ17" i="9"/>
  <c r="AQ20" i="9"/>
  <c r="AQ23" i="9"/>
  <c r="AQ26" i="9"/>
  <c r="AQ29" i="9"/>
  <c r="AQ32" i="9"/>
  <c r="AQ35" i="9"/>
  <c r="AQ38" i="9"/>
  <c r="AQ41" i="9"/>
  <c r="AQ44" i="9"/>
  <c r="AQ47" i="9"/>
  <c r="AQ50" i="9"/>
  <c r="AQ53" i="9"/>
  <c r="AQ56" i="9"/>
  <c r="AQ59" i="9"/>
  <c r="AQ62" i="9"/>
  <c r="AQ65" i="9"/>
  <c r="AQ68" i="9"/>
  <c r="AQ71" i="9"/>
  <c r="AQ74" i="9"/>
  <c r="AQ77" i="9"/>
  <c r="AQ80" i="9"/>
  <c r="AQ83" i="9"/>
  <c r="AQ86" i="9"/>
  <c r="AQ89" i="9"/>
  <c r="AQ92" i="9"/>
  <c r="AQ95" i="9"/>
  <c r="AQ98" i="9"/>
  <c r="AP6" i="9"/>
  <c r="AP9" i="9"/>
  <c r="AP12" i="9"/>
  <c r="AP15" i="9"/>
  <c r="AP18" i="9"/>
  <c r="AP21" i="9"/>
  <c r="AP24" i="9"/>
  <c r="AP27" i="9"/>
  <c r="AP30" i="9"/>
  <c r="AP33" i="9"/>
  <c r="AP36" i="9"/>
  <c r="AP39" i="9"/>
  <c r="AP42" i="9"/>
  <c r="AP45" i="9"/>
  <c r="AP48" i="9"/>
  <c r="AP51" i="9"/>
  <c r="AP54" i="9"/>
  <c r="AP57" i="9"/>
  <c r="AP60" i="9"/>
  <c r="AP63" i="9"/>
  <c r="AP66" i="9"/>
  <c r="AP69" i="9"/>
  <c r="AP72" i="9"/>
  <c r="AP75" i="9"/>
  <c r="AP78" i="9"/>
  <c r="AP81" i="9"/>
  <c r="AP84" i="9"/>
  <c r="AP87" i="9"/>
  <c r="AP90" i="9"/>
  <c r="AP93" i="9"/>
  <c r="AP96" i="9"/>
  <c r="AO8" i="9"/>
  <c r="AO11" i="9"/>
  <c r="AO14" i="9"/>
  <c r="AO17" i="9"/>
  <c r="AO20" i="9"/>
  <c r="AO23" i="9"/>
  <c r="AO26" i="9"/>
  <c r="AO29" i="9"/>
  <c r="AO32" i="9"/>
  <c r="AO35" i="9"/>
  <c r="AO38" i="9"/>
  <c r="AO41" i="9"/>
  <c r="AO44" i="9"/>
  <c r="AO47" i="9"/>
  <c r="AO50" i="9"/>
  <c r="AO53" i="9"/>
  <c r="AO56" i="9"/>
  <c r="AO59" i="9"/>
  <c r="AO62" i="9"/>
  <c r="AO65" i="9"/>
  <c r="AO68" i="9"/>
  <c r="AO71" i="9"/>
  <c r="AO74" i="9"/>
  <c r="AO77" i="9"/>
  <c r="AO80" i="9"/>
  <c r="AO83" i="9"/>
  <c r="AO86" i="9"/>
  <c r="AO89" i="9"/>
  <c r="AO92" i="9"/>
  <c r="AO95" i="9"/>
  <c r="AO98" i="9"/>
  <c r="AN7" i="9"/>
  <c r="AN10" i="9"/>
  <c r="AN13" i="9"/>
  <c r="AN16" i="9"/>
  <c r="AN19" i="9"/>
  <c r="AN22" i="9"/>
  <c r="AN25" i="9"/>
  <c r="AN28" i="9"/>
  <c r="AN31" i="9"/>
  <c r="AN34" i="9"/>
  <c r="AN37" i="9"/>
  <c r="AN40" i="9"/>
  <c r="AN43" i="9"/>
  <c r="AN46" i="9"/>
  <c r="AN49" i="9"/>
  <c r="AN52" i="9"/>
  <c r="AN55" i="9"/>
  <c r="AN58" i="9"/>
  <c r="AN61" i="9"/>
  <c r="AN64" i="9"/>
  <c r="AN67" i="9"/>
  <c r="AN70" i="9"/>
  <c r="AN73" i="9"/>
  <c r="AN76" i="9"/>
  <c r="AN79" i="9"/>
  <c r="AN82" i="9"/>
  <c r="AN85" i="9"/>
  <c r="AN88" i="9"/>
  <c r="AN91" i="9"/>
  <c r="AN94" i="9"/>
  <c r="AN97" i="9"/>
  <c r="AM4" i="9"/>
  <c r="AM5" i="9"/>
  <c r="AM6" i="9"/>
  <c r="AM7" i="9"/>
  <c r="AM8" i="9"/>
  <c r="AM9" i="9"/>
  <c r="AM10" i="9"/>
  <c r="AM11" i="9"/>
  <c r="AM12" i="9"/>
  <c r="AM13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43" i="9"/>
  <c r="AM44" i="9"/>
  <c r="AM45" i="9"/>
  <c r="AM46" i="9"/>
  <c r="AM47" i="9"/>
  <c r="AM48" i="9"/>
  <c r="AM49" i="9"/>
  <c r="AM50" i="9"/>
  <c r="AM51" i="9"/>
  <c r="AM52" i="9"/>
  <c r="AM53" i="9"/>
  <c r="AM54" i="9"/>
  <c r="AM55" i="9"/>
  <c r="AM56" i="9"/>
  <c r="AM57" i="9"/>
  <c r="AM58" i="9"/>
  <c r="AM59" i="9"/>
  <c r="AM60" i="9"/>
  <c r="AM61" i="9"/>
  <c r="AM62" i="9"/>
  <c r="AM63" i="9"/>
  <c r="AM64" i="9"/>
  <c r="AM65" i="9"/>
  <c r="AM66" i="9"/>
  <c r="AM67" i="9"/>
  <c r="AM68" i="9"/>
  <c r="AM69" i="9"/>
  <c r="AM70" i="9"/>
  <c r="AM71" i="9"/>
  <c r="AM72" i="9"/>
  <c r="AM73" i="9"/>
  <c r="AM74" i="9"/>
  <c r="AM75" i="9"/>
  <c r="AM76" i="9"/>
  <c r="AM77" i="9"/>
  <c r="AM78" i="9"/>
  <c r="AM79" i="9"/>
  <c r="AM80" i="9"/>
  <c r="AM81" i="9"/>
  <c r="AM82" i="9"/>
  <c r="AM83" i="9"/>
  <c r="AM84" i="9"/>
  <c r="AM85" i="9"/>
  <c r="AM86" i="9"/>
  <c r="AM87" i="9"/>
  <c r="AM88" i="9"/>
  <c r="AM89" i="9"/>
  <c r="AM90" i="9"/>
  <c r="AM91" i="9"/>
  <c r="AM92" i="9"/>
  <c r="AM93" i="9"/>
  <c r="AM94" i="9"/>
  <c r="AM95" i="9"/>
  <c r="AM96" i="9"/>
  <c r="AM97" i="9"/>
  <c r="AM98" i="9"/>
  <c r="AL4" i="9"/>
  <c r="AL5" i="9"/>
  <c r="AL6" i="9"/>
  <c r="AL7" i="9"/>
  <c r="AL8" i="9"/>
  <c r="AL9" i="9"/>
  <c r="AL10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27" i="9"/>
  <c r="AL28" i="9"/>
  <c r="AL29" i="9"/>
  <c r="AL30" i="9"/>
  <c r="AL31" i="9"/>
  <c r="AL32" i="9"/>
  <c r="AL33" i="9"/>
  <c r="AL34" i="9"/>
  <c r="AL35" i="9"/>
  <c r="AL36" i="9"/>
  <c r="AL37" i="9"/>
  <c r="AL38" i="9"/>
  <c r="AL39" i="9"/>
  <c r="AL40" i="9"/>
  <c r="AL41" i="9"/>
  <c r="AL42" i="9"/>
  <c r="AL43" i="9"/>
  <c r="AL44" i="9"/>
  <c r="AL45" i="9"/>
  <c r="AL46" i="9"/>
  <c r="AL47" i="9"/>
  <c r="AL48" i="9"/>
  <c r="AL49" i="9"/>
  <c r="AL50" i="9"/>
  <c r="AL51" i="9"/>
  <c r="AL52" i="9"/>
  <c r="AL53" i="9"/>
  <c r="AL54" i="9"/>
  <c r="AL55" i="9"/>
  <c r="AL56" i="9"/>
  <c r="AL57" i="9"/>
  <c r="AL58" i="9"/>
  <c r="AL59" i="9"/>
  <c r="AL60" i="9"/>
  <c r="AL61" i="9"/>
  <c r="AL62" i="9"/>
  <c r="AL63" i="9"/>
  <c r="AL64" i="9"/>
  <c r="AL65" i="9"/>
  <c r="AL66" i="9"/>
  <c r="AL67" i="9"/>
  <c r="AL68" i="9"/>
  <c r="AL69" i="9"/>
  <c r="AL70" i="9"/>
  <c r="AL71" i="9"/>
  <c r="AL72" i="9"/>
  <c r="AL73" i="9"/>
  <c r="AL74" i="9"/>
  <c r="AL75" i="9"/>
  <c r="AL76" i="9"/>
  <c r="AL77" i="9"/>
  <c r="AL78" i="9"/>
  <c r="AL79" i="9"/>
  <c r="AL80" i="9"/>
  <c r="AL81" i="9"/>
  <c r="AL82" i="9"/>
  <c r="AL83" i="9"/>
  <c r="AL84" i="9"/>
  <c r="AL85" i="9"/>
  <c r="AL86" i="9"/>
  <c r="AL87" i="9"/>
  <c r="AL88" i="9"/>
  <c r="AL89" i="9"/>
  <c r="AL90" i="9"/>
  <c r="AL91" i="9"/>
  <c r="AL92" i="9"/>
  <c r="AL93" i="9"/>
  <c r="AL94" i="9"/>
  <c r="AL95" i="9"/>
  <c r="AL96" i="9"/>
  <c r="AL97" i="9"/>
  <c r="AL98" i="9"/>
  <c r="AK4" i="9"/>
  <c r="AK5" i="9"/>
  <c r="AK6" i="9"/>
  <c r="AK7" i="9"/>
  <c r="AK8" i="9"/>
  <c r="AK9" i="9"/>
  <c r="AK10" i="9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AK44" i="9"/>
  <c r="AK45" i="9"/>
  <c r="AK46" i="9"/>
  <c r="AK47" i="9"/>
  <c r="AK48" i="9"/>
  <c r="AK49" i="9"/>
  <c r="AK50" i="9"/>
  <c r="AK51" i="9"/>
  <c r="AK52" i="9"/>
  <c r="AK53" i="9"/>
  <c r="AK54" i="9"/>
  <c r="AK55" i="9"/>
  <c r="AK56" i="9"/>
  <c r="AK57" i="9"/>
  <c r="AK58" i="9"/>
  <c r="AK59" i="9"/>
  <c r="AK60" i="9"/>
  <c r="AK61" i="9"/>
  <c r="AK62" i="9"/>
  <c r="AK63" i="9"/>
  <c r="AK64" i="9"/>
  <c r="AK65" i="9"/>
  <c r="AK66" i="9"/>
  <c r="AK67" i="9"/>
  <c r="AK68" i="9"/>
  <c r="AK69" i="9"/>
  <c r="AK70" i="9"/>
  <c r="AK71" i="9"/>
  <c r="AK72" i="9"/>
  <c r="AK73" i="9"/>
  <c r="AK74" i="9"/>
  <c r="AK75" i="9"/>
  <c r="AK76" i="9"/>
  <c r="AK77" i="9"/>
  <c r="AK78" i="9"/>
  <c r="AK79" i="9"/>
  <c r="AK80" i="9"/>
  <c r="AK81" i="9"/>
  <c r="AK82" i="9"/>
  <c r="AK83" i="9"/>
  <c r="AK84" i="9"/>
  <c r="AK85" i="9"/>
  <c r="AK86" i="9"/>
  <c r="AK87" i="9"/>
  <c r="AK88" i="9"/>
  <c r="AK89" i="9"/>
  <c r="AK90" i="9"/>
  <c r="AK91" i="9"/>
  <c r="AK92" i="9"/>
  <c r="AK93" i="9"/>
  <c r="AK94" i="9"/>
  <c r="AK95" i="9"/>
  <c r="AK96" i="9"/>
  <c r="AK97" i="9"/>
  <c r="AK98" i="9"/>
  <c r="AJ4" i="9"/>
  <c r="AJ5" i="9"/>
  <c r="AJ6" i="9"/>
  <c r="AJ7" i="9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J54" i="9"/>
  <c r="AJ55" i="9"/>
  <c r="AJ56" i="9"/>
  <c r="AJ57" i="9"/>
  <c r="AJ58" i="9"/>
  <c r="AJ59" i="9"/>
  <c r="AJ60" i="9"/>
  <c r="AJ61" i="9"/>
  <c r="AJ62" i="9"/>
  <c r="AJ63" i="9"/>
  <c r="AJ64" i="9"/>
  <c r="AJ65" i="9"/>
  <c r="AJ66" i="9"/>
  <c r="AJ67" i="9"/>
  <c r="AJ68" i="9"/>
  <c r="AJ69" i="9"/>
  <c r="AJ70" i="9"/>
  <c r="AJ71" i="9"/>
  <c r="AJ72" i="9"/>
  <c r="AJ73" i="9"/>
  <c r="AJ74" i="9"/>
  <c r="AJ75" i="9"/>
  <c r="AJ76" i="9"/>
  <c r="AJ77" i="9"/>
  <c r="AJ78" i="9"/>
  <c r="AJ79" i="9"/>
  <c r="AJ80" i="9"/>
  <c r="AJ81" i="9"/>
  <c r="AJ82" i="9"/>
  <c r="AJ83" i="9"/>
  <c r="AJ84" i="9"/>
  <c r="AJ85" i="9"/>
  <c r="AJ86" i="9"/>
  <c r="AJ87" i="9"/>
  <c r="AJ88" i="9"/>
  <c r="AJ89" i="9"/>
  <c r="AJ90" i="9"/>
  <c r="AJ91" i="9"/>
  <c r="AJ92" i="9"/>
  <c r="AJ93" i="9"/>
  <c r="AJ94" i="9"/>
  <c r="AJ95" i="9"/>
  <c r="AJ96" i="9"/>
  <c r="AJ97" i="9"/>
  <c r="AJ98" i="9"/>
  <c r="AI4" i="9"/>
  <c r="AI5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I57" i="9"/>
  <c r="AI58" i="9"/>
  <c r="AI59" i="9"/>
  <c r="AI60" i="9"/>
  <c r="AI61" i="9"/>
  <c r="AI62" i="9"/>
  <c r="AI63" i="9"/>
  <c r="AI64" i="9"/>
  <c r="AI65" i="9"/>
  <c r="AI66" i="9"/>
  <c r="AI67" i="9"/>
  <c r="AI68" i="9"/>
  <c r="AI69" i="9"/>
  <c r="AI70" i="9"/>
  <c r="AI71" i="9"/>
  <c r="AI72" i="9"/>
  <c r="AI73" i="9"/>
  <c r="AI74" i="9"/>
  <c r="AI75" i="9"/>
  <c r="AI76" i="9"/>
  <c r="AI77" i="9"/>
  <c r="AI78" i="9"/>
  <c r="AI79" i="9"/>
  <c r="AI80" i="9"/>
  <c r="AI81" i="9"/>
  <c r="AI82" i="9"/>
  <c r="AI83" i="9"/>
  <c r="AI84" i="9"/>
  <c r="AI85" i="9"/>
  <c r="AI86" i="9"/>
  <c r="AI87" i="9"/>
  <c r="AI88" i="9"/>
  <c r="AI89" i="9"/>
  <c r="AI90" i="9"/>
  <c r="AI91" i="9"/>
  <c r="AI92" i="9"/>
  <c r="AI93" i="9"/>
  <c r="AI94" i="9"/>
  <c r="AI95" i="9"/>
  <c r="AI96" i="9"/>
  <c r="AI97" i="9"/>
  <c r="AI98" i="9"/>
  <c r="AQ5" i="9"/>
  <c r="AP3" i="9"/>
  <c r="AO5" i="9"/>
  <c r="AN4" i="9"/>
  <c r="AM3" i="9"/>
  <c r="AL3" i="9"/>
  <c r="AK3" i="9"/>
  <c r="AJ3" i="9"/>
  <c r="AI3" i="9"/>
  <c r="AF128" i="9"/>
  <c r="AD127" i="9"/>
  <c r="AC126" i="9"/>
  <c r="AE125" i="9" s="1"/>
  <c r="AG125" i="9" s="1"/>
  <c r="AB125" i="9"/>
  <c r="AA125" i="9"/>
  <c r="Z125" i="9"/>
  <c r="Y125" i="9"/>
  <c r="X125" i="9"/>
  <c r="AD124" i="9"/>
  <c r="AC123" i="9"/>
  <c r="AE122" i="9"/>
  <c r="AG122" i="9" s="1"/>
  <c r="AB122" i="9"/>
  <c r="AA122" i="9"/>
  <c r="Z122" i="9"/>
  <c r="Y122" i="9"/>
  <c r="X122" i="9"/>
  <c r="AD121" i="9"/>
  <c r="AE119" i="9" s="1"/>
  <c r="AG119" i="9" s="1"/>
  <c r="AC120" i="9"/>
  <c r="AB119" i="9"/>
  <c r="AA119" i="9"/>
  <c r="Z119" i="9"/>
  <c r="Y119" i="9"/>
  <c r="X119" i="9"/>
  <c r="AD118" i="9"/>
  <c r="AC117" i="9"/>
  <c r="AE116" i="9" s="1"/>
  <c r="AG116" i="9" s="1"/>
  <c r="AB116" i="9"/>
  <c r="AA116" i="9"/>
  <c r="Z116" i="9"/>
  <c r="Y116" i="9"/>
  <c r="X116" i="9"/>
  <c r="AD115" i="9"/>
  <c r="AC114" i="9"/>
  <c r="AE113" i="9" s="1"/>
  <c r="AG113" i="9" s="1"/>
  <c r="AB113" i="9"/>
  <c r="AA113" i="9"/>
  <c r="Z113" i="9"/>
  <c r="Y113" i="9"/>
  <c r="X113" i="9"/>
  <c r="AD112" i="9"/>
  <c r="AC111" i="9"/>
  <c r="AE110" i="9"/>
  <c r="AG110" i="9" s="1"/>
  <c r="AB110" i="9"/>
  <c r="AA110" i="9"/>
  <c r="Z110" i="9"/>
  <c r="Y110" i="9"/>
  <c r="X110" i="9"/>
  <c r="AD109" i="9"/>
  <c r="AE107" i="9" s="1"/>
  <c r="AG107" i="9" s="1"/>
  <c r="AC108" i="9"/>
  <c r="AB107" i="9"/>
  <c r="AA107" i="9"/>
  <c r="Z107" i="9"/>
  <c r="Y107" i="9"/>
  <c r="X107" i="9"/>
  <c r="AD106" i="9"/>
  <c r="AC105" i="9"/>
  <c r="AE104" i="9" s="1"/>
  <c r="AG104" i="9" s="1"/>
  <c r="AB104" i="9"/>
  <c r="AA104" i="9"/>
  <c r="Z104" i="9"/>
  <c r="Y104" i="9"/>
  <c r="X104" i="9"/>
  <c r="AD103" i="9"/>
  <c r="AE101" i="9" s="1"/>
  <c r="AG101" i="9" s="1"/>
  <c r="AC102" i="9"/>
  <c r="AB101" i="9"/>
  <c r="AA101" i="9"/>
  <c r="Z101" i="9"/>
  <c r="Y101" i="9"/>
  <c r="X101" i="9"/>
  <c r="AD100" i="9"/>
  <c r="AE99" i="9" s="1"/>
  <c r="AG99" i="9" s="1"/>
  <c r="AD98" i="9"/>
  <c r="AC97" i="9"/>
  <c r="AE96" i="9" s="1"/>
  <c r="AG96" i="9" s="1"/>
  <c r="AB96" i="9"/>
  <c r="AA96" i="9"/>
  <c r="Z96" i="9"/>
  <c r="Y96" i="9"/>
  <c r="X96" i="9"/>
  <c r="AD95" i="9"/>
  <c r="AC94" i="9"/>
  <c r="AE93" i="9"/>
  <c r="AG93" i="9" s="1"/>
  <c r="AB93" i="9"/>
  <c r="AA93" i="9"/>
  <c r="Z93" i="9"/>
  <c r="Y93" i="9"/>
  <c r="X93" i="9"/>
  <c r="AD92" i="9"/>
  <c r="AC91" i="9"/>
  <c r="AG90" i="9"/>
  <c r="AE90" i="9"/>
  <c r="AB90" i="9"/>
  <c r="AA90" i="9"/>
  <c r="Z90" i="9"/>
  <c r="Y90" i="9"/>
  <c r="X90" i="9"/>
  <c r="AD89" i="9"/>
  <c r="AC88" i="9"/>
  <c r="AE87" i="9" s="1"/>
  <c r="AG87" i="9" s="1"/>
  <c r="AB87" i="9"/>
  <c r="AA87" i="9"/>
  <c r="Z87" i="9"/>
  <c r="Y87" i="9"/>
  <c r="X87" i="9"/>
  <c r="AD86" i="9"/>
  <c r="AE84" i="9" s="1"/>
  <c r="AG84" i="9" s="1"/>
  <c r="AC85" i="9"/>
  <c r="AB84" i="9"/>
  <c r="AA84" i="9"/>
  <c r="Z84" i="9"/>
  <c r="Y84" i="9"/>
  <c r="X84" i="9"/>
  <c r="AD83" i="9"/>
  <c r="AC82" i="9"/>
  <c r="AE81" i="9"/>
  <c r="AG81" i="9" s="1"/>
  <c r="AB81" i="9"/>
  <c r="AA81" i="9"/>
  <c r="Z81" i="9"/>
  <c r="Y81" i="9"/>
  <c r="X81" i="9"/>
  <c r="AD80" i="9"/>
  <c r="AC79" i="9"/>
  <c r="AE78" i="9" s="1"/>
  <c r="AG78" i="9" s="1"/>
  <c r="AB78" i="9"/>
  <c r="AA78" i="9"/>
  <c r="Z78" i="9"/>
  <c r="Y78" i="9"/>
  <c r="X78" i="9"/>
  <c r="AD77" i="9"/>
  <c r="AC76" i="9"/>
  <c r="AE75" i="9" s="1"/>
  <c r="AG75" i="9" s="1"/>
  <c r="AB75" i="9"/>
  <c r="AA75" i="9"/>
  <c r="Z75" i="9"/>
  <c r="Y75" i="9"/>
  <c r="X75" i="9"/>
  <c r="AD74" i="9"/>
  <c r="AC73" i="9"/>
  <c r="AE72" i="9" s="1"/>
  <c r="AG72" i="9" s="1"/>
  <c r="AB72" i="9"/>
  <c r="AA72" i="9"/>
  <c r="Z72" i="9"/>
  <c r="Y72" i="9"/>
  <c r="X72" i="9"/>
  <c r="AD71" i="9"/>
  <c r="AC70" i="9"/>
  <c r="AE69" i="9"/>
  <c r="AG69" i="9" s="1"/>
  <c r="AB69" i="9"/>
  <c r="AA69" i="9"/>
  <c r="Z69" i="9"/>
  <c r="Y69" i="9"/>
  <c r="X69" i="9"/>
  <c r="AD68" i="9"/>
  <c r="AC67" i="9"/>
  <c r="AG66" i="9"/>
  <c r="AE66" i="9"/>
  <c r="AB66" i="9"/>
  <c r="AA66" i="9"/>
  <c r="Z66" i="9"/>
  <c r="Y66" i="9"/>
  <c r="X66" i="9"/>
  <c r="AD65" i="9"/>
  <c r="AC64" i="9"/>
  <c r="AE63" i="9" s="1"/>
  <c r="AG63" i="9" s="1"/>
  <c r="AB63" i="9"/>
  <c r="AA63" i="9"/>
  <c r="Z63" i="9"/>
  <c r="Y63" i="9"/>
  <c r="X63" i="9"/>
  <c r="AD62" i="9"/>
  <c r="AE60" i="9" s="1"/>
  <c r="AG60" i="9" s="1"/>
  <c r="AC61" i="9"/>
  <c r="AB60" i="9"/>
  <c r="AA60" i="9"/>
  <c r="Z60" i="9"/>
  <c r="Y60" i="9"/>
  <c r="X60" i="9"/>
  <c r="AD59" i="9"/>
  <c r="AC58" i="9"/>
  <c r="AE57" i="9"/>
  <c r="AG57" i="9" s="1"/>
  <c r="AB57" i="9"/>
  <c r="AA57" i="9"/>
  <c r="Z57" i="9"/>
  <c r="Y57" i="9"/>
  <c r="X57" i="9"/>
  <c r="AD56" i="9"/>
  <c r="AC55" i="9"/>
  <c r="AE54" i="9" s="1"/>
  <c r="AG54" i="9" s="1"/>
  <c r="AB54" i="9"/>
  <c r="AA54" i="9"/>
  <c r="Z54" i="9"/>
  <c r="Y54" i="9"/>
  <c r="X54" i="9"/>
  <c r="AD53" i="9"/>
  <c r="AC52" i="9"/>
  <c r="AE51" i="9" s="1"/>
  <c r="AG51" i="9" s="1"/>
  <c r="AB51" i="9"/>
  <c r="AA51" i="9"/>
  <c r="Z51" i="9"/>
  <c r="Y51" i="9"/>
  <c r="X51" i="9"/>
  <c r="AD50" i="9"/>
  <c r="AE48" i="9" s="1"/>
  <c r="AG48" i="9" s="1"/>
  <c r="AC49" i="9"/>
  <c r="AB48" i="9"/>
  <c r="AA48" i="9"/>
  <c r="Z48" i="9"/>
  <c r="Y48" i="9"/>
  <c r="X48" i="9"/>
  <c r="AD47" i="9"/>
  <c r="AC46" i="9"/>
  <c r="AE45" i="9"/>
  <c r="AG45" i="9" s="1"/>
  <c r="AB45" i="9"/>
  <c r="AA45" i="9"/>
  <c r="Z45" i="9"/>
  <c r="Y45" i="9"/>
  <c r="X45" i="9"/>
  <c r="AD44" i="9"/>
  <c r="AC43" i="9"/>
  <c r="AE42" i="9" s="1"/>
  <c r="AG42" i="9" s="1"/>
  <c r="AB42" i="9"/>
  <c r="AA42" i="9"/>
  <c r="Z42" i="9"/>
  <c r="Y42" i="9"/>
  <c r="X42" i="9"/>
  <c r="AD41" i="9"/>
  <c r="AC40" i="9"/>
  <c r="AE39" i="9" s="1"/>
  <c r="AG39" i="9" s="1"/>
  <c r="AB39" i="9"/>
  <c r="AA39" i="9"/>
  <c r="Z39" i="9"/>
  <c r="Y39" i="9"/>
  <c r="X39" i="9"/>
  <c r="AD38" i="9"/>
  <c r="AE36" i="9" s="1"/>
  <c r="AG36" i="9" s="1"/>
  <c r="AC37" i="9"/>
  <c r="AB36" i="9"/>
  <c r="AA36" i="9"/>
  <c r="Z36" i="9"/>
  <c r="Y36" i="9"/>
  <c r="X36" i="9"/>
  <c r="AD35" i="9"/>
  <c r="AC34" i="9"/>
  <c r="AE33" i="9"/>
  <c r="AG33" i="9" s="1"/>
  <c r="AB33" i="9"/>
  <c r="AA33" i="9"/>
  <c r="Z33" i="9"/>
  <c r="Y33" i="9"/>
  <c r="X33" i="9"/>
  <c r="AD32" i="9"/>
  <c r="AC31" i="9"/>
  <c r="AG30" i="9"/>
  <c r="AE30" i="9"/>
  <c r="AB30" i="9"/>
  <c r="AA30" i="9"/>
  <c r="Z30" i="9"/>
  <c r="Y30" i="9"/>
  <c r="X30" i="9"/>
  <c r="AD29" i="9"/>
  <c r="AC28" i="9"/>
  <c r="AE27" i="9" s="1"/>
  <c r="AG27" i="9" s="1"/>
  <c r="AB27" i="9"/>
  <c r="AA27" i="9"/>
  <c r="Z27" i="9"/>
  <c r="Y27" i="9"/>
  <c r="X27" i="9"/>
  <c r="AD26" i="9"/>
  <c r="AE24" i="9" s="1"/>
  <c r="AG24" i="9" s="1"/>
  <c r="AC25" i="9"/>
  <c r="AB24" i="9"/>
  <c r="AA24" i="9"/>
  <c r="Z24" i="9"/>
  <c r="Y24" i="9"/>
  <c r="X24" i="9"/>
  <c r="AD23" i="9"/>
  <c r="AC22" i="9"/>
  <c r="AE21" i="9"/>
  <c r="AG21" i="9" s="1"/>
  <c r="AB21" i="9"/>
  <c r="AA21" i="9"/>
  <c r="Z21" i="9"/>
  <c r="Y21" i="9"/>
  <c r="X21" i="9"/>
  <c r="AD20" i="9"/>
  <c r="AC19" i="9"/>
  <c r="AG18" i="9"/>
  <c r="AE18" i="9"/>
  <c r="AB18" i="9"/>
  <c r="AA18" i="9"/>
  <c r="Z18" i="9"/>
  <c r="Y18" i="9"/>
  <c r="X18" i="9"/>
  <c r="AD17" i="9"/>
  <c r="AC16" i="9"/>
  <c r="AE15" i="9" s="1"/>
  <c r="AG15" i="9" s="1"/>
  <c r="AB15" i="9"/>
  <c r="AA15" i="9"/>
  <c r="Z15" i="9"/>
  <c r="Y15" i="9"/>
  <c r="X15" i="9"/>
  <c r="AD14" i="9"/>
  <c r="AC13" i="9"/>
  <c r="AE12" i="9" s="1"/>
  <c r="AG12" i="9" s="1"/>
  <c r="AB12" i="9"/>
  <c r="AA12" i="9"/>
  <c r="Z12" i="9"/>
  <c r="Y12" i="9"/>
  <c r="X12" i="9"/>
  <c r="AD11" i="9"/>
  <c r="AC10" i="9"/>
  <c r="AE9" i="9"/>
  <c r="AG9" i="9" s="1"/>
  <c r="AB9" i="9"/>
  <c r="AA9" i="9"/>
  <c r="Z9" i="9"/>
  <c r="Y9" i="9"/>
  <c r="X9" i="9"/>
  <c r="AD8" i="9"/>
  <c r="AC7" i="9"/>
  <c r="AE6" i="9" s="1"/>
  <c r="AG6" i="9" s="1"/>
  <c r="AB6" i="9"/>
  <c r="AA6" i="9"/>
  <c r="Z6" i="9"/>
  <c r="Y6" i="9"/>
  <c r="X6" i="9"/>
  <c r="AD5" i="9"/>
  <c r="AD128" i="9" s="1"/>
  <c r="AC4" i="9"/>
  <c r="AE3" i="9" s="1"/>
  <c r="AB3" i="9"/>
  <c r="AA3" i="9"/>
  <c r="Z3" i="9"/>
  <c r="Y3" i="9"/>
  <c r="X3" i="9"/>
  <c r="F139" i="9"/>
  <c r="G138" i="9" s="1"/>
  <c r="D134" i="9"/>
  <c r="U129" i="9"/>
  <c r="T129" i="9"/>
  <c r="P129" i="9"/>
  <c r="N129" i="9"/>
  <c r="K127" i="9"/>
  <c r="I126" i="9"/>
  <c r="V125" i="9"/>
  <c r="C125" i="9"/>
  <c r="K124" i="9"/>
  <c r="I123" i="9"/>
  <c r="V122" i="9"/>
  <c r="C122" i="9"/>
  <c r="H122" i="9" s="1"/>
  <c r="K121" i="9"/>
  <c r="I120" i="9"/>
  <c r="V119" i="9"/>
  <c r="C119" i="9"/>
  <c r="H119" i="9" s="1"/>
  <c r="K118" i="9"/>
  <c r="I117" i="9"/>
  <c r="V116" i="9"/>
  <c r="C116" i="9"/>
  <c r="H116" i="9" s="1"/>
  <c r="Q116" i="9" s="1"/>
  <c r="K115" i="9"/>
  <c r="I114" i="9"/>
  <c r="V113" i="9"/>
  <c r="C113" i="9"/>
  <c r="H113" i="9" s="1"/>
  <c r="K112" i="9"/>
  <c r="I111" i="9"/>
  <c r="V110" i="9"/>
  <c r="C110" i="9"/>
  <c r="H110" i="9" s="1"/>
  <c r="K109" i="9"/>
  <c r="I108" i="9"/>
  <c r="V107" i="9"/>
  <c r="C107" i="9"/>
  <c r="H107" i="9" s="1"/>
  <c r="K106" i="9"/>
  <c r="I105" i="9"/>
  <c r="V104" i="9"/>
  <c r="C104" i="9"/>
  <c r="H104" i="9" s="1"/>
  <c r="K103" i="9"/>
  <c r="I102" i="9"/>
  <c r="V101" i="9"/>
  <c r="C101" i="9"/>
  <c r="H101" i="9" s="1"/>
  <c r="Q101" i="9" s="1"/>
  <c r="O100" i="9"/>
  <c r="H100" i="9"/>
  <c r="V99" i="9"/>
  <c r="K98" i="9"/>
  <c r="I97" i="9"/>
  <c r="V96" i="9"/>
  <c r="C96" i="9"/>
  <c r="H96" i="9" s="1"/>
  <c r="K95" i="9"/>
  <c r="I94" i="9"/>
  <c r="V93" i="9"/>
  <c r="C93" i="9"/>
  <c r="H93" i="9" s="1"/>
  <c r="Q93" i="9" s="1"/>
  <c r="K92" i="9"/>
  <c r="I91" i="9"/>
  <c r="V90" i="9"/>
  <c r="C90" i="9"/>
  <c r="H90" i="9" s="1"/>
  <c r="Q90" i="9" s="1"/>
  <c r="K89" i="9"/>
  <c r="I88" i="9"/>
  <c r="C87" i="9"/>
  <c r="H87" i="9" s="1"/>
  <c r="Q87" i="9" s="1"/>
  <c r="K86" i="9"/>
  <c r="I85" i="9"/>
  <c r="C84" i="9"/>
  <c r="H84" i="9" s="1"/>
  <c r="K83" i="9"/>
  <c r="I82" i="9"/>
  <c r="V81" i="9"/>
  <c r="C81" i="9"/>
  <c r="H81" i="9" s="1"/>
  <c r="K80" i="9"/>
  <c r="I79" i="9"/>
  <c r="V78" i="9"/>
  <c r="C78" i="9"/>
  <c r="H78" i="9" s="1"/>
  <c r="K77" i="9"/>
  <c r="I76" i="9"/>
  <c r="V75" i="9"/>
  <c r="C75" i="9"/>
  <c r="H75" i="9" s="1"/>
  <c r="K74" i="9"/>
  <c r="I73" i="9"/>
  <c r="V72" i="9"/>
  <c r="C72" i="9"/>
  <c r="H72" i="9" s="1"/>
  <c r="K71" i="9"/>
  <c r="I70" i="9"/>
  <c r="V69" i="9"/>
  <c r="C69" i="9"/>
  <c r="H69" i="9" s="1"/>
  <c r="K68" i="9"/>
  <c r="I67" i="9"/>
  <c r="V66" i="9"/>
  <c r="C66" i="9"/>
  <c r="H66" i="9" s="1"/>
  <c r="K65" i="9"/>
  <c r="I64" i="9"/>
  <c r="V63" i="9"/>
  <c r="C63" i="9"/>
  <c r="H63" i="9" s="1"/>
  <c r="K62" i="9"/>
  <c r="I61" i="9"/>
  <c r="V60" i="9"/>
  <c r="C60" i="9"/>
  <c r="H60" i="9" s="1"/>
  <c r="K59" i="9"/>
  <c r="I58" i="9"/>
  <c r="V57" i="9"/>
  <c r="C57" i="9"/>
  <c r="H57" i="9" s="1"/>
  <c r="K56" i="9"/>
  <c r="I55" i="9"/>
  <c r="C54" i="9"/>
  <c r="H54" i="9" s="1"/>
  <c r="K53" i="9"/>
  <c r="I52" i="9"/>
  <c r="V51" i="9"/>
  <c r="C51" i="9"/>
  <c r="H51" i="9" s="1"/>
  <c r="K50" i="9"/>
  <c r="I49" i="9"/>
  <c r="V48" i="9"/>
  <c r="C48" i="9"/>
  <c r="H48" i="9" s="1"/>
  <c r="K47" i="9"/>
  <c r="I46" i="9"/>
  <c r="V45" i="9"/>
  <c r="C45" i="9"/>
  <c r="H45" i="9" s="1"/>
  <c r="K44" i="9"/>
  <c r="I43" i="9"/>
  <c r="C42" i="9"/>
  <c r="H42" i="9" s="1"/>
  <c r="K41" i="9"/>
  <c r="I40" i="9"/>
  <c r="V39" i="9"/>
  <c r="C39" i="9"/>
  <c r="H39" i="9" s="1"/>
  <c r="Q39" i="9" s="1"/>
  <c r="K38" i="9"/>
  <c r="I37" i="9"/>
  <c r="V36" i="9"/>
  <c r="C36" i="9"/>
  <c r="H36" i="9" s="1"/>
  <c r="Q36" i="9" s="1"/>
  <c r="K35" i="9"/>
  <c r="I34" i="9"/>
  <c r="V33" i="9"/>
  <c r="C33" i="9"/>
  <c r="H33" i="9" s="1"/>
  <c r="Q33" i="9" s="1"/>
  <c r="K32" i="9"/>
  <c r="I31" i="9"/>
  <c r="V30" i="9"/>
  <c r="C30" i="9"/>
  <c r="H30" i="9" s="1"/>
  <c r="Q30" i="9" s="1"/>
  <c r="K29" i="9"/>
  <c r="I28" i="9"/>
  <c r="V27" i="9"/>
  <c r="G27" i="9"/>
  <c r="F27" i="9"/>
  <c r="E27" i="9"/>
  <c r="D27" i="9"/>
  <c r="C27" i="9"/>
  <c r="K26" i="9"/>
  <c r="I25" i="9"/>
  <c r="V24" i="9"/>
  <c r="G24" i="9"/>
  <c r="F24" i="9"/>
  <c r="E24" i="9"/>
  <c r="D24" i="9"/>
  <c r="C24" i="9"/>
  <c r="K23" i="9"/>
  <c r="I22" i="9"/>
  <c r="V21" i="9"/>
  <c r="G21" i="9"/>
  <c r="F21" i="9"/>
  <c r="E21" i="9"/>
  <c r="D21" i="9"/>
  <c r="C21" i="9"/>
  <c r="K20" i="9"/>
  <c r="I19" i="9"/>
  <c r="V18" i="9"/>
  <c r="G18" i="9"/>
  <c r="F18" i="9"/>
  <c r="E18" i="9"/>
  <c r="D18" i="9"/>
  <c r="C18" i="9"/>
  <c r="K17" i="9"/>
  <c r="I16" i="9"/>
  <c r="V15" i="9"/>
  <c r="G15" i="9"/>
  <c r="F15" i="9"/>
  <c r="E15" i="9"/>
  <c r="D15" i="9"/>
  <c r="C15" i="9"/>
  <c r="K14" i="9"/>
  <c r="I13" i="9"/>
  <c r="V12" i="9"/>
  <c r="G12" i="9"/>
  <c r="F12" i="9"/>
  <c r="E12" i="9"/>
  <c r="D12" i="9"/>
  <c r="C12" i="9"/>
  <c r="K11" i="9"/>
  <c r="I10" i="9"/>
  <c r="V9" i="9"/>
  <c r="G9" i="9"/>
  <c r="F9" i="9"/>
  <c r="E9" i="9"/>
  <c r="D9" i="9"/>
  <c r="C9" i="9"/>
  <c r="K8" i="9"/>
  <c r="I7" i="9"/>
  <c r="V6" i="9"/>
  <c r="G6" i="9"/>
  <c r="F6" i="9"/>
  <c r="E6" i="9"/>
  <c r="D6" i="9"/>
  <c r="C6" i="9"/>
  <c r="K5" i="9"/>
  <c r="I4" i="9"/>
  <c r="V3" i="9"/>
  <c r="G3" i="9"/>
  <c r="F3" i="9"/>
  <c r="E3" i="9"/>
  <c r="D3" i="9"/>
  <c r="C3" i="9"/>
  <c r="L128" i="8"/>
  <c r="M81" i="8"/>
  <c r="M93" i="8"/>
  <c r="M57" i="8"/>
  <c r="M69" i="8"/>
  <c r="I127" i="8"/>
  <c r="H126" i="8"/>
  <c r="I124" i="8"/>
  <c r="H123" i="8"/>
  <c r="J122" i="8" s="1"/>
  <c r="M122" i="8" s="1"/>
  <c r="I121" i="8"/>
  <c r="H120" i="8"/>
  <c r="I118" i="8"/>
  <c r="H117" i="8"/>
  <c r="J116" i="8" s="1"/>
  <c r="M116" i="8" s="1"/>
  <c r="I115" i="8"/>
  <c r="H114" i="8"/>
  <c r="I112" i="8"/>
  <c r="H111" i="8"/>
  <c r="J110" i="8" s="1"/>
  <c r="M110" i="8" s="1"/>
  <c r="I109" i="8"/>
  <c r="H108" i="8"/>
  <c r="I106" i="8"/>
  <c r="H105" i="8"/>
  <c r="J104" i="8" s="1"/>
  <c r="M104" i="8" s="1"/>
  <c r="I103" i="8"/>
  <c r="H102" i="8"/>
  <c r="I100" i="8"/>
  <c r="J99" i="8" s="1"/>
  <c r="M99" i="8" s="1"/>
  <c r="I98" i="8"/>
  <c r="H97" i="8"/>
  <c r="J96" i="8" s="1"/>
  <c r="M96" i="8" s="1"/>
  <c r="I95" i="8"/>
  <c r="H94" i="8"/>
  <c r="J93" i="8" s="1"/>
  <c r="I92" i="8"/>
  <c r="H91" i="8"/>
  <c r="J90" i="8" s="1"/>
  <c r="M90" i="8" s="1"/>
  <c r="I89" i="8"/>
  <c r="H88" i="8"/>
  <c r="I86" i="8"/>
  <c r="H85" i="8"/>
  <c r="J84" i="8" s="1"/>
  <c r="M84" i="8" s="1"/>
  <c r="I83" i="8"/>
  <c r="H82" i="8"/>
  <c r="J81" i="8" s="1"/>
  <c r="I80" i="8"/>
  <c r="H79" i="8"/>
  <c r="J78" i="8" s="1"/>
  <c r="M78" i="8" s="1"/>
  <c r="I77" i="8"/>
  <c r="H76" i="8"/>
  <c r="J75" i="8" s="1"/>
  <c r="M75" i="8" s="1"/>
  <c r="I74" i="8"/>
  <c r="H73" i="8"/>
  <c r="J72" i="8" s="1"/>
  <c r="M72" i="8" s="1"/>
  <c r="I71" i="8"/>
  <c r="H70" i="8"/>
  <c r="J69" i="8" s="1"/>
  <c r="I68" i="8"/>
  <c r="H67" i="8"/>
  <c r="J66" i="8" s="1"/>
  <c r="M66" i="8" s="1"/>
  <c r="I65" i="8"/>
  <c r="H64" i="8"/>
  <c r="J63" i="8" s="1"/>
  <c r="M63" i="8" s="1"/>
  <c r="I62" i="8"/>
  <c r="H61" i="8"/>
  <c r="J60" i="8" s="1"/>
  <c r="M60" i="8" s="1"/>
  <c r="I59" i="8"/>
  <c r="H58" i="8"/>
  <c r="J57" i="8" s="1"/>
  <c r="I56" i="8"/>
  <c r="H55" i="8"/>
  <c r="J54" i="8" s="1"/>
  <c r="M54" i="8" s="1"/>
  <c r="I53" i="8"/>
  <c r="H52" i="8"/>
  <c r="I50" i="8"/>
  <c r="H49" i="8"/>
  <c r="I47" i="8"/>
  <c r="H46" i="8"/>
  <c r="I44" i="8"/>
  <c r="H43" i="8"/>
  <c r="I41" i="8"/>
  <c r="H40" i="8"/>
  <c r="I38" i="8"/>
  <c r="H37" i="8"/>
  <c r="J36" i="8" s="1"/>
  <c r="M36" i="8" s="1"/>
  <c r="I35" i="8"/>
  <c r="H34" i="8"/>
  <c r="I32" i="8"/>
  <c r="J30" i="8" s="1"/>
  <c r="M30" i="8" s="1"/>
  <c r="H31" i="8"/>
  <c r="I29" i="8"/>
  <c r="H28" i="8"/>
  <c r="I26" i="8"/>
  <c r="H25" i="8"/>
  <c r="I23" i="8"/>
  <c r="H22" i="8"/>
  <c r="J21" i="8" s="1"/>
  <c r="M21" i="8" s="1"/>
  <c r="I20" i="8"/>
  <c r="H19" i="8"/>
  <c r="I17" i="8"/>
  <c r="H16" i="8"/>
  <c r="J15" i="8" s="1"/>
  <c r="M15" i="8" s="1"/>
  <c r="I14" i="8"/>
  <c r="H13" i="8"/>
  <c r="J12" i="8" s="1"/>
  <c r="M12" i="8" s="1"/>
  <c r="I11" i="8"/>
  <c r="J9" i="8" s="1"/>
  <c r="M9" i="8" s="1"/>
  <c r="H10" i="8"/>
  <c r="I8" i="8"/>
  <c r="H7" i="8"/>
  <c r="J6" i="8" s="1"/>
  <c r="M6" i="8" s="1"/>
  <c r="I5" i="8"/>
  <c r="I128" i="8" s="1"/>
  <c r="H4" i="8"/>
  <c r="D125" i="8"/>
  <c r="E125" i="8"/>
  <c r="F125" i="8"/>
  <c r="G125" i="8"/>
  <c r="C125" i="8"/>
  <c r="D122" i="8"/>
  <c r="E122" i="8"/>
  <c r="F122" i="8"/>
  <c r="G122" i="8"/>
  <c r="C122" i="8"/>
  <c r="C131" i="8" s="1"/>
  <c r="D119" i="8"/>
  <c r="E119" i="8"/>
  <c r="F119" i="8"/>
  <c r="G119" i="8"/>
  <c r="C119" i="8"/>
  <c r="D116" i="8"/>
  <c r="E116" i="8"/>
  <c r="F116" i="8"/>
  <c r="G116" i="8"/>
  <c r="C116" i="8"/>
  <c r="D113" i="8"/>
  <c r="E113" i="8"/>
  <c r="F113" i="8"/>
  <c r="G113" i="8"/>
  <c r="C113" i="8"/>
  <c r="D110" i="8"/>
  <c r="E110" i="8"/>
  <c r="F110" i="8"/>
  <c r="G110" i="8"/>
  <c r="C110" i="8"/>
  <c r="D107" i="8"/>
  <c r="E107" i="8"/>
  <c r="F107" i="8"/>
  <c r="G107" i="8"/>
  <c r="C107" i="8"/>
  <c r="D104" i="8"/>
  <c r="E104" i="8"/>
  <c r="F104" i="8"/>
  <c r="G104" i="8"/>
  <c r="C104" i="8"/>
  <c r="D101" i="8"/>
  <c r="E101" i="8"/>
  <c r="F101" i="8"/>
  <c r="G101" i="8"/>
  <c r="C101" i="8"/>
  <c r="D96" i="8"/>
  <c r="E96" i="8"/>
  <c r="F96" i="8"/>
  <c r="G96" i="8"/>
  <c r="C96" i="8"/>
  <c r="D93" i="8"/>
  <c r="E93" i="8"/>
  <c r="F93" i="8"/>
  <c r="G93" i="8"/>
  <c r="C93" i="8"/>
  <c r="D90" i="8"/>
  <c r="E90" i="8"/>
  <c r="F90" i="8"/>
  <c r="G90" i="8"/>
  <c r="C90" i="8"/>
  <c r="D87" i="8"/>
  <c r="E87" i="8"/>
  <c r="F87" i="8"/>
  <c r="G87" i="8"/>
  <c r="C87" i="8"/>
  <c r="D84" i="8"/>
  <c r="E84" i="8"/>
  <c r="F84" i="8"/>
  <c r="G84" i="8"/>
  <c r="C84" i="8"/>
  <c r="D81" i="8"/>
  <c r="E81" i="8"/>
  <c r="F81" i="8"/>
  <c r="G81" i="8"/>
  <c r="C81" i="8"/>
  <c r="D78" i="8"/>
  <c r="E78" i="8"/>
  <c r="F78" i="8"/>
  <c r="G78" i="8"/>
  <c r="C78" i="8"/>
  <c r="D75" i="8"/>
  <c r="E75" i="8"/>
  <c r="F75" i="8"/>
  <c r="G75" i="8"/>
  <c r="C75" i="8"/>
  <c r="D72" i="8"/>
  <c r="E72" i="8"/>
  <c r="F72" i="8"/>
  <c r="G72" i="8"/>
  <c r="C72" i="8"/>
  <c r="D69" i="8"/>
  <c r="E69" i="8"/>
  <c r="F69" i="8"/>
  <c r="G69" i="8"/>
  <c r="C69" i="8"/>
  <c r="D66" i="8"/>
  <c r="E66" i="8"/>
  <c r="F66" i="8"/>
  <c r="G66" i="8"/>
  <c r="C66" i="8"/>
  <c r="D63" i="8"/>
  <c r="E63" i="8"/>
  <c r="F63" i="8"/>
  <c r="G63" i="8"/>
  <c r="C63" i="8"/>
  <c r="D60" i="8"/>
  <c r="E60" i="8"/>
  <c r="F60" i="8"/>
  <c r="G60" i="8"/>
  <c r="C60" i="8"/>
  <c r="D57" i="8"/>
  <c r="E57" i="8"/>
  <c r="F57" i="8"/>
  <c r="G57" i="8"/>
  <c r="C57" i="8"/>
  <c r="D54" i="8"/>
  <c r="E54" i="8"/>
  <c r="F54" i="8"/>
  <c r="G54" i="8"/>
  <c r="C54" i="8"/>
  <c r="D51" i="8"/>
  <c r="E51" i="8"/>
  <c r="F51" i="8"/>
  <c r="G51" i="8"/>
  <c r="C51" i="8"/>
  <c r="D48" i="8"/>
  <c r="E48" i="8"/>
  <c r="F48" i="8"/>
  <c r="G48" i="8"/>
  <c r="C48" i="8"/>
  <c r="D45" i="8"/>
  <c r="E45" i="8"/>
  <c r="F45" i="8"/>
  <c r="G45" i="8"/>
  <c r="C45" i="8"/>
  <c r="D42" i="8"/>
  <c r="E42" i="8"/>
  <c r="F42" i="8"/>
  <c r="G42" i="8"/>
  <c r="C42" i="8"/>
  <c r="D39" i="8"/>
  <c r="E39" i="8"/>
  <c r="F39" i="8"/>
  <c r="G39" i="8"/>
  <c r="C39" i="8"/>
  <c r="D36" i="8"/>
  <c r="E36" i="8"/>
  <c r="F36" i="8"/>
  <c r="G36" i="8"/>
  <c r="C36" i="8"/>
  <c r="E33" i="8"/>
  <c r="F33" i="8"/>
  <c r="G33" i="8"/>
  <c r="C33" i="8"/>
  <c r="D30" i="8"/>
  <c r="E30" i="8"/>
  <c r="F30" i="8"/>
  <c r="G30" i="8"/>
  <c r="C30" i="8"/>
  <c r="D27" i="8"/>
  <c r="E27" i="8"/>
  <c r="F27" i="8"/>
  <c r="G27" i="8"/>
  <c r="C27" i="8"/>
  <c r="D24" i="8"/>
  <c r="E24" i="8"/>
  <c r="F24" i="8"/>
  <c r="G24" i="8"/>
  <c r="C24" i="8"/>
  <c r="D21" i="8"/>
  <c r="E21" i="8"/>
  <c r="F21" i="8"/>
  <c r="G21" i="8"/>
  <c r="C21" i="8"/>
  <c r="D18" i="8"/>
  <c r="E18" i="8"/>
  <c r="F18" i="8"/>
  <c r="G18" i="8"/>
  <c r="C18" i="8"/>
  <c r="D15" i="8"/>
  <c r="E15" i="8"/>
  <c r="F15" i="8"/>
  <c r="G15" i="8"/>
  <c r="C15" i="8"/>
  <c r="D12" i="8"/>
  <c r="E12" i="8"/>
  <c r="F12" i="8"/>
  <c r="G12" i="8"/>
  <c r="C12" i="8"/>
  <c r="D9" i="8"/>
  <c r="E9" i="8"/>
  <c r="F9" i="8"/>
  <c r="G9" i="8"/>
  <c r="C9" i="8"/>
  <c r="D6" i="8"/>
  <c r="E6" i="8"/>
  <c r="F6" i="8"/>
  <c r="G6" i="8"/>
  <c r="C6" i="8"/>
  <c r="E3" i="8"/>
  <c r="F3" i="8"/>
  <c r="G3" i="8"/>
  <c r="D3" i="8"/>
  <c r="C3" i="8"/>
  <c r="E131" i="8" l="1"/>
  <c r="D131" i="8"/>
  <c r="J27" i="8"/>
  <c r="M27" i="8" s="1"/>
  <c r="J3" i="8"/>
  <c r="M3" i="8" s="1"/>
  <c r="J18" i="8"/>
  <c r="M18" i="8" s="1"/>
  <c r="J24" i="8"/>
  <c r="M24" i="8" s="1"/>
  <c r="J51" i="8"/>
  <c r="M51" i="8" s="1"/>
  <c r="J87" i="8"/>
  <c r="M87" i="8" s="1"/>
  <c r="J101" i="8"/>
  <c r="M101" i="8" s="1"/>
  <c r="J107" i="8"/>
  <c r="M107" i="8" s="1"/>
  <c r="J113" i="8"/>
  <c r="M113" i="8" s="1"/>
  <c r="J119" i="8"/>
  <c r="M119" i="8" s="1"/>
  <c r="J125" i="8"/>
  <c r="M125" i="8" s="1"/>
  <c r="B30" i="10"/>
  <c r="B31" i="10" s="1"/>
  <c r="S10" i="10"/>
  <c r="AA10" i="10"/>
  <c r="AA11" i="10"/>
  <c r="S13" i="10"/>
  <c r="X10" i="10"/>
  <c r="AB11" i="10"/>
  <c r="AE128" i="9"/>
  <c r="AG3" i="9"/>
  <c r="AC128" i="9"/>
  <c r="L50" i="9"/>
  <c r="L35" i="9"/>
  <c r="E132" i="9"/>
  <c r="R42" i="9"/>
  <c r="J111" i="9"/>
  <c r="G136" i="9"/>
  <c r="J85" i="9"/>
  <c r="R116" i="9"/>
  <c r="R36" i="9"/>
  <c r="J94" i="9"/>
  <c r="V129" i="9"/>
  <c r="L44" i="9"/>
  <c r="J31" i="9"/>
  <c r="J37" i="9"/>
  <c r="R93" i="9"/>
  <c r="L98" i="9"/>
  <c r="L109" i="9"/>
  <c r="Q107" i="9"/>
  <c r="L112" i="9"/>
  <c r="Q110" i="9"/>
  <c r="R110" i="9"/>
  <c r="J117" i="9"/>
  <c r="L106" i="9"/>
  <c r="J105" i="9"/>
  <c r="R104" i="9"/>
  <c r="Q104" i="9"/>
  <c r="L47" i="9"/>
  <c r="L115" i="9"/>
  <c r="J114" i="9"/>
  <c r="R113" i="9"/>
  <c r="Q113" i="9"/>
  <c r="D132" i="9"/>
  <c r="J108" i="9"/>
  <c r="I129" i="9"/>
  <c r="H12" i="9"/>
  <c r="J13" i="9" s="1"/>
  <c r="L89" i="9"/>
  <c r="R30" i="9"/>
  <c r="L32" i="9"/>
  <c r="R87" i="9"/>
  <c r="J102" i="9"/>
  <c r="R107" i="9"/>
  <c r="L53" i="9"/>
  <c r="J88" i="9"/>
  <c r="R101" i="9"/>
  <c r="H15" i="9"/>
  <c r="Q15" i="9" s="1"/>
  <c r="H3" i="9"/>
  <c r="Q3" i="9" s="1"/>
  <c r="H24" i="9"/>
  <c r="J25" i="9" s="1"/>
  <c r="H27" i="9"/>
  <c r="Q27" i="9" s="1"/>
  <c r="L95" i="9"/>
  <c r="L103" i="9"/>
  <c r="L118" i="9"/>
  <c r="Q54" i="9"/>
  <c r="L56" i="9"/>
  <c r="F132" i="9"/>
  <c r="R33" i="9"/>
  <c r="J34" i="9"/>
  <c r="J49" i="9"/>
  <c r="R48" i="9"/>
  <c r="Q48" i="9"/>
  <c r="J55" i="9"/>
  <c r="J58" i="9"/>
  <c r="J61" i="9"/>
  <c r="J64" i="9"/>
  <c r="J67" i="9"/>
  <c r="J70" i="9"/>
  <c r="J73" i="9"/>
  <c r="J76" i="9"/>
  <c r="J79" i="9"/>
  <c r="J82" i="9"/>
  <c r="Q119" i="9"/>
  <c r="J120" i="9"/>
  <c r="Q122" i="9"/>
  <c r="J123" i="9"/>
  <c r="R122" i="9"/>
  <c r="G132" i="9"/>
  <c r="J52" i="9"/>
  <c r="R51" i="9"/>
  <c r="Q51" i="9"/>
  <c r="L86" i="9"/>
  <c r="R119" i="9"/>
  <c r="L121" i="9"/>
  <c r="H6" i="9"/>
  <c r="H18" i="9"/>
  <c r="L20" i="9" s="1"/>
  <c r="L38" i="9"/>
  <c r="R39" i="9"/>
  <c r="J40" i="9"/>
  <c r="J43" i="9"/>
  <c r="Q42" i="9"/>
  <c r="Q57" i="9"/>
  <c r="L59" i="9"/>
  <c r="Q60" i="9"/>
  <c r="L62" i="9"/>
  <c r="Q63" i="9"/>
  <c r="L65" i="9"/>
  <c r="Q66" i="9"/>
  <c r="L68" i="9"/>
  <c r="Q69" i="9"/>
  <c r="L71" i="9"/>
  <c r="Q72" i="9"/>
  <c r="L74" i="9"/>
  <c r="Q75" i="9"/>
  <c r="L77" i="9"/>
  <c r="Q78" i="9"/>
  <c r="L80" i="9"/>
  <c r="Q81" i="9"/>
  <c r="L83" i="9"/>
  <c r="Q84" i="9"/>
  <c r="R84" i="9"/>
  <c r="R90" i="9"/>
  <c r="J91" i="9"/>
  <c r="C132" i="9"/>
  <c r="K129" i="9"/>
  <c r="H9" i="9"/>
  <c r="H21" i="9"/>
  <c r="L41" i="9"/>
  <c r="J46" i="9"/>
  <c r="R45" i="9"/>
  <c r="Q45" i="9"/>
  <c r="R54" i="9"/>
  <c r="M129" i="9"/>
  <c r="R57" i="9"/>
  <c r="R60" i="9"/>
  <c r="R63" i="9"/>
  <c r="R66" i="9"/>
  <c r="R69" i="9"/>
  <c r="R72" i="9"/>
  <c r="R75" i="9"/>
  <c r="R78" i="9"/>
  <c r="R81" i="9"/>
  <c r="L92" i="9"/>
  <c r="J97" i="9"/>
  <c r="Q96" i="9"/>
  <c r="L124" i="9"/>
  <c r="G134" i="9"/>
  <c r="G137" i="9"/>
  <c r="H125" i="9"/>
  <c r="G135" i="9"/>
  <c r="J42" i="8"/>
  <c r="M42" i="8" s="1"/>
  <c r="J48" i="8"/>
  <c r="M48" i="8" s="1"/>
  <c r="H128" i="8"/>
  <c r="J33" i="8"/>
  <c r="M33" i="8" s="1"/>
  <c r="J39" i="8"/>
  <c r="M39" i="8" s="1"/>
  <c r="J45" i="8"/>
  <c r="M45" i="8" s="1"/>
  <c r="F131" i="8"/>
  <c r="G131" i="8"/>
  <c r="J131" i="8" l="1"/>
  <c r="J128" i="8"/>
  <c r="L29" i="9"/>
  <c r="J28" i="9"/>
  <c r="L5" i="9"/>
  <c r="J4" i="9"/>
  <c r="L14" i="9"/>
  <c r="L26" i="9"/>
  <c r="L17" i="9"/>
  <c r="R15" i="9"/>
  <c r="R27" i="9"/>
  <c r="Q24" i="9"/>
  <c r="R24" i="9"/>
  <c r="J16" i="9"/>
  <c r="R3" i="9"/>
  <c r="Q12" i="9"/>
  <c r="R12" i="9"/>
  <c r="H132" i="9"/>
  <c r="Q125" i="9"/>
  <c r="R125" i="9"/>
  <c r="J126" i="9"/>
  <c r="Q9" i="9"/>
  <c r="J10" i="9"/>
  <c r="R9" i="9"/>
  <c r="Q6" i="9"/>
  <c r="J7" i="9"/>
  <c r="R6" i="9"/>
  <c r="L11" i="9"/>
  <c r="Q21" i="9"/>
  <c r="J22" i="9"/>
  <c r="R21" i="9"/>
  <c r="Q18" i="9"/>
  <c r="J19" i="9"/>
  <c r="R18" i="9"/>
  <c r="H129" i="9"/>
  <c r="L127" i="9"/>
  <c r="L23" i="9"/>
  <c r="L8" i="9"/>
  <c r="F137" i="8"/>
  <c r="S24" i="9" l="1"/>
  <c r="S12" i="9"/>
  <c r="S48" i="9"/>
  <c r="S33" i="9"/>
  <c r="S96" i="9"/>
  <c r="S93" i="9"/>
  <c r="S45" i="9"/>
  <c r="S42" i="9"/>
  <c r="S30" i="9"/>
  <c r="S66" i="9"/>
  <c r="S78" i="9"/>
  <c r="S87" i="9"/>
  <c r="S3" i="9"/>
  <c r="S15" i="9"/>
  <c r="S113" i="9"/>
  <c r="S54" i="9"/>
  <c r="S39" i="9"/>
  <c r="S60" i="9"/>
  <c r="S72" i="9"/>
  <c r="S99" i="9"/>
  <c r="S107" i="9"/>
  <c r="S135" i="9"/>
  <c r="S119" i="9"/>
  <c r="S122" i="9"/>
  <c r="S63" i="9"/>
  <c r="S75" i="9"/>
  <c r="S84" i="9"/>
  <c r="S51" i="9"/>
  <c r="S27" i="9"/>
  <c r="S90" i="9"/>
  <c r="S116" i="9"/>
  <c r="S110" i="9"/>
  <c r="S57" i="9"/>
  <c r="S69" i="9"/>
  <c r="S81" i="9"/>
  <c r="S101" i="9"/>
  <c r="S36" i="9"/>
  <c r="S104" i="9"/>
  <c r="S9" i="9"/>
  <c r="S21" i="9"/>
  <c r="S125" i="9"/>
  <c r="S18" i="9"/>
  <c r="S6" i="9"/>
  <c r="F133" i="8"/>
  <c r="F134" i="8"/>
  <c r="F135" i="8"/>
  <c r="F136" i="8"/>
  <c r="E4" i="1" l="1"/>
  <c r="D175" i="1"/>
  <c r="U170" i="1"/>
  <c r="T170" i="1"/>
  <c r="V165" i="1"/>
  <c r="V161" i="1"/>
  <c r="V157" i="1"/>
  <c r="V153" i="1"/>
  <c r="V149" i="1"/>
  <c r="V145" i="1"/>
  <c r="V141" i="1"/>
  <c r="V137" i="1"/>
  <c r="V133" i="1"/>
  <c r="V131" i="1"/>
  <c r="V128" i="1"/>
  <c r="V124" i="1"/>
  <c r="V120" i="1"/>
  <c r="V108" i="1"/>
  <c r="V104" i="1"/>
  <c r="V100" i="1"/>
  <c r="V96" i="1"/>
  <c r="V92" i="1"/>
  <c r="V88" i="1"/>
  <c r="V84" i="1"/>
  <c r="V80" i="1"/>
  <c r="V76" i="1"/>
  <c r="V68" i="1"/>
  <c r="V64" i="1"/>
  <c r="V60" i="1"/>
  <c r="V52" i="1"/>
  <c r="V48" i="1"/>
  <c r="V44" i="1"/>
  <c r="V40" i="1"/>
  <c r="V36" i="1"/>
  <c r="V32" i="1"/>
  <c r="V28" i="1"/>
  <c r="V24" i="1"/>
  <c r="V20" i="1"/>
  <c r="V16" i="1"/>
  <c r="V12" i="1"/>
  <c r="V8" i="1"/>
  <c r="V4" i="1"/>
  <c r="H132" i="1"/>
  <c r="I93" i="1"/>
  <c r="I109" i="1"/>
  <c r="I113" i="1"/>
  <c r="I125" i="1"/>
  <c r="I129" i="1"/>
  <c r="K139" i="1"/>
  <c r="K147" i="1"/>
  <c r="K151" i="1"/>
  <c r="K155" i="1"/>
  <c r="M156" i="1"/>
  <c r="O156" i="1" s="1"/>
  <c r="K163" i="1"/>
  <c r="I166" i="1"/>
  <c r="M168" i="1"/>
  <c r="O168" i="1" s="1"/>
  <c r="F180" i="1"/>
  <c r="G179" i="1" s="1"/>
  <c r="I134" i="1"/>
  <c r="I138" i="1"/>
  <c r="I142" i="1"/>
  <c r="I146" i="1"/>
  <c r="I150" i="1"/>
  <c r="I154" i="1"/>
  <c r="I158" i="1"/>
  <c r="I162" i="1"/>
  <c r="M99" i="1"/>
  <c r="O99" i="1" s="1"/>
  <c r="K98" i="1"/>
  <c r="I97" i="1"/>
  <c r="M164" i="1"/>
  <c r="O164" i="1" s="1"/>
  <c r="M160" i="1"/>
  <c r="O160" i="1" s="1"/>
  <c r="K159" i="1"/>
  <c r="M152" i="1"/>
  <c r="O152" i="1" s="1"/>
  <c r="M148" i="1"/>
  <c r="O148" i="1" s="1"/>
  <c r="M144" i="1"/>
  <c r="O144" i="1" s="1"/>
  <c r="K143" i="1"/>
  <c r="M140" i="1"/>
  <c r="O140" i="1" s="1"/>
  <c r="M136" i="1"/>
  <c r="O136" i="1" s="1"/>
  <c r="K135" i="1"/>
  <c r="K130" i="1"/>
  <c r="M127" i="1"/>
  <c r="O127" i="1" s="1"/>
  <c r="K126" i="1"/>
  <c r="M123" i="1"/>
  <c r="O123" i="1" s="1"/>
  <c r="K122" i="1"/>
  <c r="I121" i="1"/>
  <c r="M119" i="1"/>
  <c r="O119" i="1" s="1"/>
  <c r="K118" i="1"/>
  <c r="I117" i="1"/>
  <c r="M115" i="1"/>
  <c r="O115" i="1" s="1"/>
  <c r="K114" i="1"/>
  <c r="M111" i="1"/>
  <c r="O111" i="1" s="1"/>
  <c r="K110" i="1"/>
  <c r="M107" i="1"/>
  <c r="O107" i="1" s="1"/>
  <c r="K106" i="1"/>
  <c r="I105" i="1"/>
  <c r="N170" i="1"/>
  <c r="P170" i="1"/>
  <c r="M95" i="1"/>
  <c r="O95" i="1" s="1"/>
  <c r="K94" i="1"/>
  <c r="M91" i="1"/>
  <c r="O91" i="1" s="1"/>
  <c r="K90" i="1"/>
  <c r="I89" i="1"/>
  <c r="M87" i="1"/>
  <c r="O87" i="1" s="1"/>
  <c r="K86" i="1"/>
  <c r="I85" i="1"/>
  <c r="M83" i="1"/>
  <c r="O83" i="1" s="1"/>
  <c r="K82" i="1"/>
  <c r="I81" i="1"/>
  <c r="M79" i="1"/>
  <c r="O79" i="1" s="1"/>
  <c r="K78" i="1"/>
  <c r="I77" i="1"/>
  <c r="M55" i="1"/>
  <c r="O55" i="1" s="1"/>
  <c r="K50" i="1"/>
  <c r="I49" i="1"/>
  <c r="G36" i="1"/>
  <c r="D36" i="1"/>
  <c r="E36" i="1"/>
  <c r="F36" i="1"/>
  <c r="C36" i="1"/>
  <c r="K38" i="1"/>
  <c r="I37" i="1"/>
  <c r="K70" i="1"/>
  <c r="I69" i="1"/>
  <c r="M75" i="1"/>
  <c r="O75" i="1" s="1"/>
  <c r="K74" i="1"/>
  <c r="I73" i="1"/>
  <c r="M71" i="1"/>
  <c r="O71" i="1" s="1"/>
  <c r="K66" i="1"/>
  <c r="I65" i="1"/>
  <c r="M67" i="1"/>
  <c r="O67" i="1" s="1"/>
  <c r="M63" i="1"/>
  <c r="O63" i="1" s="1"/>
  <c r="K62" i="1"/>
  <c r="I61" i="1"/>
  <c r="M59" i="1"/>
  <c r="O59" i="1" s="1"/>
  <c r="K58" i="1"/>
  <c r="I57" i="1"/>
  <c r="K54" i="1"/>
  <c r="I53" i="1"/>
  <c r="M51" i="1"/>
  <c r="O51" i="1" s="1"/>
  <c r="M47" i="1"/>
  <c r="O47" i="1" s="1"/>
  <c r="K46" i="1"/>
  <c r="I45" i="1"/>
  <c r="M43" i="1"/>
  <c r="O43" i="1" s="1"/>
  <c r="K42" i="1"/>
  <c r="I41" i="1"/>
  <c r="M39" i="1"/>
  <c r="O39" i="1" s="1"/>
  <c r="G32" i="1"/>
  <c r="F32" i="1"/>
  <c r="E32" i="1"/>
  <c r="D32" i="1"/>
  <c r="I33" i="1"/>
  <c r="K34" i="1"/>
  <c r="M35" i="1"/>
  <c r="O35" i="1" s="1"/>
  <c r="K30" i="1"/>
  <c r="I29" i="1"/>
  <c r="G28" i="1"/>
  <c r="F28" i="1"/>
  <c r="E28" i="1"/>
  <c r="D28" i="1"/>
  <c r="M27" i="1"/>
  <c r="O27" i="1" s="1"/>
  <c r="K26" i="1"/>
  <c r="I25" i="1"/>
  <c r="G24" i="1"/>
  <c r="F24" i="1"/>
  <c r="E24" i="1"/>
  <c r="D24" i="1"/>
  <c r="K22" i="1"/>
  <c r="I21" i="1"/>
  <c r="G20" i="1"/>
  <c r="F20" i="1"/>
  <c r="E20" i="1"/>
  <c r="D20" i="1"/>
  <c r="M23" i="1"/>
  <c r="O23" i="1" s="1"/>
  <c r="K18" i="1"/>
  <c r="I17" i="1"/>
  <c r="G16" i="1"/>
  <c r="F16" i="1"/>
  <c r="E16" i="1"/>
  <c r="D16" i="1"/>
  <c r="M19" i="1"/>
  <c r="O19" i="1" s="1"/>
  <c r="M15" i="1"/>
  <c r="O15" i="1" s="1"/>
  <c r="M11" i="1"/>
  <c r="O11" i="1" s="1"/>
  <c r="M7" i="1"/>
  <c r="O7" i="1" s="1"/>
  <c r="K167" i="1"/>
  <c r="I101" i="1"/>
  <c r="K102" i="1"/>
  <c r="M103" i="1"/>
  <c r="O103" i="1" s="1"/>
  <c r="M31" i="1"/>
  <c r="O31" i="1" s="1"/>
  <c r="C165" i="1"/>
  <c r="H165" i="1" s="1"/>
  <c r="C161" i="1"/>
  <c r="H161" i="1" s="1"/>
  <c r="C157" i="1"/>
  <c r="C153" i="1"/>
  <c r="H153" i="1" s="1"/>
  <c r="C149" i="1"/>
  <c r="H149" i="1" s="1"/>
  <c r="C145" i="1"/>
  <c r="H145" i="1" s="1"/>
  <c r="C141" i="1"/>
  <c r="H141" i="1" s="1"/>
  <c r="C137" i="1"/>
  <c r="C133" i="1"/>
  <c r="C128" i="1"/>
  <c r="H128" i="1" s="1"/>
  <c r="C124" i="1"/>
  <c r="H124" i="1" s="1"/>
  <c r="C120" i="1"/>
  <c r="H120" i="1" s="1"/>
  <c r="C116" i="1"/>
  <c r="H116" i="1" s="1"/>
  <c r="C112" i="1"/>
  <c r="H112" i="1" s="1"/>
  <c r="C108" i="1"/>
  <c r="H108" i="1" s="1"/>
  <c r="C104" i="1"/>
  <c r="H104" i="1" s="1"/>
  <c r="C100" i="1"/>
  <c r="H100" i="1" s="1"/>
  <c r="C96" i="1"/>
  <c r="H96" i="1" s="1"/>
  <c r="C92" i="1"/>
  <c r="H92" i="1" s="1"/>
  <c r="C88" i="1"/>
  <c r="H88" i="1" s="1"/>
  <c r="C84" i="1"/>
  <c r="H84" i="1" s="1"/>
  <c r="C80" i="1"/>
  <c r="H80" i="1" s="1"/>
  <c r="C76" i="1"/>
  <c r="H76" i="1" s="1"/>
  <c r="C72" i="1"/>
  <c r="H72" i="1" s="1"/>
  <c r="C68" i="1"/>
  <c r="C64" i="1"/>
  <c r="H64" i="1" s="1"/>
  <c r="C60" i="1"/>
  <c r="H60" i="1" s="1"/>
  <c r="C56" i="1"/>
  <c r="H56" i="1" s="1"/>
  <c r="C52" i="1"/>
  <c r="H52" i="1" s="1"/>
  <c r="C48" i="1"/>
  <c r="H48" i="1" s="1"/>
  <c r="C44" i="1"/>
  <c r="H44" i="1" s="1"/>
  <c r="C40" i="1"/>
  <c r="H40" i="1" s="1"/>
  <c r="C32" i="1"/>
  <c r="C28" i="1"/>
  <c r="C24" i="1"/>
  <c r="C20" i="1"/>
  <c r="C16" i="1"/>
  <c r="G12" i="1"/>
  <c r="F12" i="1"/>
  <c r="E12" i="1"/>
  <c r="D12" i="1"/>
  <c r="C12" i="1"/>
  <c r="K14" i="1"/>
  <c r="I13" i="1"/>
  <c r="G8" i="1"/>
  <c r="F8" i="1"/>
  <c r="E8" i="1"/>
  <c r="D8" i="1"/>
  <c r="C8" i="1"/>
  <c r="I9" i="1"/>
  <c r="K10" i="1"/>
  <c r="G4" i="1"/>
  <c r="F4" i="1"/>
  <c r="D4" i="1"/>
  <c r="C4" i="1"/>
  <c r="K6" i="1"/>
  <c r="I5" i="1"/>
  <c r="V170" i="1" l="1"/>
  <c r="W8" i="1" s="1"/>
  <c r="R72" i="1"/>
  <c r="R60" i="1"/>
  <c r="R145" i="1"/>
  <c r="R161" i="1"/>
  <c r="R104" i="1"/>
  <c r="R92" i="1"/>
  <c r="R44" i="1"/>
  <c r="R76" i="1"/>
  <c r="R40" i="1"/>
  <c r="R108" i="1"/>
  <c r="R141" i="1"/>
  <c r="R120" i="1"/>
  <c r="R84" i="1"/>
  <c r="R56" i="1"/>
  <c r="R153" i="1"/>
  <c r="R116" i="1"/>
  <c r="R100" i="1"/>
  <c r="R88" i="1"/>
  <c r="R52" i="1"/>
  <c r="R149" i="1"/>
  <c r="R112" i="1"/>
  <c r="R96" i="1"/>
  <c r="R80" i="1"/>
  <c r="R64" i="1"/>
  <c r="R48" i="1"/>
  <c r="H8" i="1"/>
  <c r="R8" i="1" s="1"/>
  <c r="D173" i="1"/>
  <c r="H32" i="1"/>
  <c r="R32" i="1" s="1"/>
  <c r="G173" i="1"/>
  <c r="H4" i="1"/>
  <c r="R4" i="1" s="1"/>
  <c r="H24" i="1"/>
  <c r="R24" i="1" s="1"/>
  <c r="H16" i="1"/>
  <c r="R16" i="1" s="1"/>
  <c r="E173" i="1"/>
  <c r="H12" i="1"/>
  <c r="R12" i="1" s="1"/>
  <c r="H28" i="1"/>
  <c r="H36" i="1"/>
  <c r="L38" i="1" s="1"/>
  <c r="G176" i="1"/>
  <c r="Q141" i="1"/>
  <c r="Q149" i="1"/>
  <c r="Q153" i="1"/>
  <c r="F173" i="1"/>
  <c r="G177" i="1"/>
  <c r="Q165" i="1"/>
  <c r="H68" i="1"/>
  <c r="L70" i="1" s="1"/>
  <c r="H20" i="1"/>
  <c r="R20" i="1" s="1"/>
  <c r="H137" i="1"/>
  <c r="J138" i="1" s="1"/>
  <c r="G178" i="1"/>
  <c r="I170" i="1"/>
  <c r="Q64" i="1"/>
  <c r="Q128" i="1"/>
  <c r="C173" i="1"/>
  <c r="H133" i="1"/>
  <c r="Q133" i="1" s="1"/>
  <c r="H157" i="1"/>
  <c r="L159" i="1" s="1"/>
  <c r="G175" i="1"/>
  <c r="Q145" i="1"/>
  <c r="Q161" i="1"/>
  <c r="Q84" i="1"/>
  <c r="Q100" i="1"/>
  <c r="Q104" i="1"/>
  <c r="Q108" i="1"/>
  <c r="Q48" i="1"/>
  <c r="Q88" i="1"/>
  <c r="Q96" i="1"/>
  <c r="L58" i="1"/>
  <c r="L151" i="1"/>
  <c r="L163" i="1"/>
  <c r="L98" i="1"/>
  <c r="J97" i="1"/>
  <c r="J150" i="1"/>
  <c r="L62" i="1"/>
  <c r="J142" i="1"/>
  <c r="L122" i="1"/>
  <c r="L114" i="1"/>
  <c r="L143" i="1"/>
  <c r="J162" i="1"/>
  <c r="L147" i="1"/>
  <c r="J146" i="1"/>
  <c r="Q40" i="1"/>
  <c r="Q72" i="1"/>
  <c r="L118" i="1"/>
  <c r="L130" i="1"/>
  <c r="J129" i="1"/>
  <c r="J85" i="1"/>
  <c r="J113" i="1"/>
  <c r="J33" i="1"/>
  <c r="J117" i="1"/>
  <c r="M170" i="1"/>
  <c r="J105" i="1"/>
  <c r="J89" i="1"/>
  <c r="L26" i="1"/>
  <c r="Q92" i="1"/>
  <c r="L94" i="1"/>
  <c r="J125" i="1"/>
  <c r="J93" i="1"/>
  <c r="J109" i="1"/>
  <c r="L78" i="1"/>
  <c r="Q76" i="1"/>
  <c r="L126" i="1"/>
  <c r="Q124" i="1"/>
  <c r="L82" i="1"/>
  <c r="Q80" i="1"/>
  <c r="J81" i="1"/>
  <c r="J101" i="1"/>
  <c r="J77" i="1"/>
  <c r="L110" i="1"/>
  <c r="Q112" i="1"/>
  <c r="Q116" i="1"/>
  <c r="Q120" i="1"/>
  <c r="L86" i="1"/>
  <c r="L90" i="1"/>
  <c r="L106" i="1"/>
  <c r="L102" i="1"/>
  <c r="J166" i="1"/>
  <c r="L155" i="1"/>
  <c r="J69" i="1"/>
  <c r="J121" i="1"/>
  <c r="L167" i="1"/>
  <c r="J57" i="1"/>
  <c r="J61" i="1"/>
  <c r="J154" i="1"/>
  <c r="J53" i="1"/>
  <c r="J49" i="1"/>
  <c r="L50" i="1"/>
  <c r="L46" i="1"/>
  <c r="J65" i="1"/>
  <c r="J45" i="1"/>
  <c r="L54" i="1"/>
  <c r="L66" i="1"/>
  <c r="Q44" i="1"/>
  <c r="Q52" i="1"/>
  <c r="Q56" i="1"/>
  <c r="Q60" i="1"/>
  <c r="W92" i="1" l="1"/>
  <c r="W108" i="1"/>
  <c r="W20" i="1"/>
  <c r="W88" i="1"/>
  <c r="W100" i="1"/>
  <c r="W133" i="1"/>
  <c r="W68" i="1"/>
  <c r="W84" i="1"/>
  <c r="W120" i="1"/>
  <c r="W161" i="1"/>
  <c r="W52" i="1"/>
  <c r="W157" i="1"/>
  <c r="W16" i="1"/>
  <c r="W28" i="1"/>
  <c r="W60" i="1"/>
  <c r="W131" i="1"/>
  <c r="W36" i="1"/>
  <c r="W141" i="1"/>
  <c r="W153" i="1"/>
  <c r="W12" i="1"/>
  <c r="W40" i="1"/>
  <c r="W145" i="1"/>
  <c r="W76" i="1"/>
  <c r="W4" i="1"/>
  <c r="W128" i="1"/>
  <c r="W48" i="1"/>
  <c r="W137" i="1"/>
  <c r="W64" i="1"/>
  <c r="W165" i="1"/>
  <c r="W96" i="1"/>
  <c r="W24" i="1"/>
  <c r="Q16" i="1"/>
  <c r="W104" i="1"/>
  <c r="W32" i="1"/>
  <c r="W124" i="1"/>
  <c r="W44" i="1"/>
  <c r="W149" i="1"/>
  <c r="W80" i="1"/>
  <c r="L135" i="1"/>
  <c r="L30" i="1"/>
  <c r="R28" i="1"/>
  <c r="R68" i="1"/>
  <c r="R137" i="1"/>
  <c r="R36" i="1"/>
  <c r="R157" i="1"/>
  <c r="L139" i="1"/>
  <c r="J29" i="1"/>
  <c r="J134" i="1"/>
  <c r="J158" i="1"/>
  <c r="H170" i="1"/>
  <c r="Q157" i="1"/>
  <c r="H173" i="1"/>
  <c r="Q20" i="1"/>
  <c r="Q137" i="1"/>
  <c r="Q68" i="1"/>
  <c r="Q28" i="1"/>
  <c r="J21" i="1"/>
  <c r="J25" i="1"/>
  <c r="Q24" i="1"/>
  <c r="Q32" i="1"/>
  <c r="L34" i="1"/>
  <c r="J41" i="1"/>
  <c r="J73" i="1"/>
  <c r="L74" i="1"/>
  <c r="L6" i="1"/>
  <c r="L42" i="1"/>
  <c r="L22" i="1"/>
  <c r="Q36" i="1"/>
  <c r="J37" i="1"/>
  <c r="J17" i="1"/>
  <c r="L18" i="1"/>
  <c r="Q12" i="1"/>
  <c r="J13" i="1"/>
  <c r="J9" i="1"/>
  <c r="Q8" i="1"/>
  <c r="L10" i="1"/>
  <c r="J5" i="1"/>
  <c r="Q4" i="1"/>
  <c r="L14" i="1"/>
  <c r="S8" i="1" l="1"/>
  <c r="S116" i="1"/>
  <c r="S24" i="1"/>
  <c r="S157" i="1"/>
  <c r="S28" i="1"/>
  <c r="S32" i="1"/>
  <c r="S100" i="1"/>
  <c r="S72" i="1"/>
  <c r="S96" i="1"/>
  <c r="S76" i="1"/>
  <c r="S20" i="1"/>
  <c r="S68" i="1"/>
  <c r="S131" i="1"/>
  <c r="S12" i="1"/>
  <c r="S128" i="1"/>
  <c r="S149" i="1"/>
  <c r="S137" i="1"/>
  <c r="S56" i="1"/>
  <c r="S64" i="1"/>
  <c r="S104" i="1"/>
  <c r="S84" i="1"/>
  <c r="S124" i="1"/>
  <c r="S36" i="1"/>
  <c r="S112" i="1"/>
  <c r="S60" i="1"/>
  <c r="S133" i="1"/>
  <c r="S161" i="1"/>
  <c r="S44" i="1"/>
  <c r="S80" i="1"/>
  <c r="S88" i="1"/>
  <c r="S120" i="1"/>
  <c r="S108" i="1"/>
  <c r="S48" i="1"/>
  <c r="S40" i="1"/>
  <c r="S145" i="1"/>
  <c r="S92" i="1"/>
  <c r="S16" i="1"/>
  <c r="S141" i="1"/>
  <c r="S52" i="1"/>
  <c r="S153" i="1"/>
  <c r="K170" i="1" l="1"/>
</calcChain>
</file>

<file path=xl/sharedStrings.xml><?xml version="1.0" encoding="utf-8"?>
<sst xmlns="http://schemas.openxmlformats.org/spreadsheetml/2006/main" count="1179" uniqueCount="214">
  <si>
    <t>Județe</t>
  </si>
  <si>
    <t>Regiuni de dezvoltare</t>
  </si>
  <si>
    <t>Nord-Vest</t>
  </si>
  <si>
    <t>Centru</t>
  </si>
  <si>
    <t>Nord-Est</t>
  </si>
  <si>
    <t>Sud-Est</t>
  </si>
  <si>
    <t>Sud-Muntenia</t>
  </si>
  <si>
    <t>București-Ilfov</t>
  </si>
  <si>
    <t>Sud-Vest Oltenia</t>
  </si>
  <si>
    <t>Vest</t>
  </si>
  <si>
    <t>Municipiul București</t>
  </si>
  <si>
    <t>rural</t>
  </si>
  <si>
    <t>urban</t>
  </si>
  <si>
    <t>TOTAL</t>
  </si>
  <si>
    <t>TOTAL RURAL</t>
  </si>
  <si>
    <t>TOTAL URBAN</t>
  </si>
  <si>
    <t>ALBA IULIA</t>
  </si>
  <si>
    <t>ARAD</t>
  </si>
  <si>
    <t>PITEȘTI</t>
  </si>
  <si>
    <t>Bihor (RURAL + URBAN)</t>
  </si>
  <si>
    <t>Bistrița-Năsăud (RURAL + URBAN)</t>
  </si>
  <si>
    <t>Cluj (RURAL + URBAN)</t>
  </si>
  <si>
    <t>Maramureș (RURAL + URBAN)</t>
  </si>
  <si>
    <t>Satu Mare (RURAL + URBAN)</t>
  </si>
  <si>
    <t>Sălaj (RURAL + URBAN)</t>
  </si>
  <si>
    <t>Alba (RURAL + URBAN)</t>
  </si>
  <si>
    <t>Brașov (RURAL + URBAN)</t>
  </si>
  <si>
    <t>Covasna (RURAL + URBAN)</t>
  </si>
  <si>
    <t>Harghita (RURAL + URBAN)</t>
  </si>
  <si>
    <t>Mureș (RURAL + URBAN)</t>
  </si>
  <si>
    <t>Sibiu (RURAL + URBAN)</t>
  </si>
  <si>
    <t>Bacău (RURAL + URBAN)</t>
  </si>
  <si>
    <t>Botoșani (RURAL + URBAN)</t>
  </si>
  <si>
    <t>Iași (RURAL + URBAN)</t>
  </si>
  <si>
    <t>Neamț (RURAL + URBAN)</t>
  </si>
  <si>
    <t>Suceava (RURAL + URBAN)</t>
  </si>
  <si>
    <t>Vaslui (RURAL + URBAN)</t>
  </si>
  <si>
    <t>Brăila (RURAL + URBAN)</t>
  </si>
  <si>
    <t>Buzău (RURAL + URBAN)</t>
  </si>
  <si>
    <t>Constanța (RURAL + URBAN)</t>
  </si>
  <si>
    <t>Galați (RURAL + URBAN)</t>
  </si>
  <si>
    <t>Tulcea (RURAL + URBAN)</t>
  </si>
  <si>
    <t>Vrancea (RURAL + URBAN)</t>
  </si>
  <si>
    <t>Argeș (RURAL + URBAN)</t>
  </si>
  <si>
    <t>Călărași (RURAL + URBAN)</t>
  </si>
  <si>
    <t>Dâmbovița (RURAL + URBAN)</t>
  </si>
  <si>
    <t>Giurgiu (RURAL + URBAN)</t>
  </si>
  <si>
    <t>Ialomița (RURAL + URBAN)</t>
  </si>
  <si>
    <t>Prahova (RURAL + URBAN)</t>
  </si>
  <si>
    <t>Teleorman (RURAL + URBAN)</t>
  </si>
  <si>
    <t>Ilfov (RURAL + URBAN)</t>
  </si>
  <si>
    <t>Dolj (RURAL + URBAN)</t>
  </si>
  <si>
    <t>Gorj (RURAL + URBAN)</t>
  </si>
  <si>
    <t>Mehedinți (RURAL + URBAN)</t>
  </si>
  <si>
    <t>Olt (RURAL + URBAN)</t>
  </si>
  <si>
    <t>Vâlcea (RURAL + URBAN)</t>
  </si>
  <si>
    <t>Arad (RURAL + URBAN)</t>
  </si>
  <si>
    <t>Caraș-Severin (RURAL + URBAN)</t>
  </si>
  <si>
    <t>Hunedoara (RURAL + URBAN)</t>
  </si>
  <si>
    <t>Timiș (RURAL + URBAN)</t>
  </si>
  <si>
    <t>TIMIȘOARA</t>
  </si>
  <si>
    <t>ORADEA</t>
  </si>
  <si>
    <t>CLUJ-NAPOCA</t>
  </si>
  <si>
    <t>BAIA MARE</t>
  </si>
  <si>
    <t xml:space="preserve">SATU MARE </t>
  </si>
  <si>
    <t>ZALĂU</t>
  </si>
  <si>
    <t>BRAȘOV</t>
  </si>
  <si>
    <t>TOTAL TINERI ÎN JUDEȚ</t>
  </si>
  <si>
    <t>TOTAL TINERI ÎN RURAL</t>
  </si>
  <si>
    <t>TOTAL TINERI ÎN URBAN</t>
  </si>
  <si>
    <t>TOTAL TINERI ÎN REȘEDINȚA DE JUDEȚ</t>
  </si>
  <si>
    <t>14 ani</t>
  </si>
  <si>
    <t>15-19 ani</t>
  </si>
  <si>
    <t>20-24 ani</t>
  </si>
  <si>
    <t>25-29 ani</t>
  </si>
  <si>
    <t>30-34 ani</t>
  </si>
  <si>
    <t>POPULAȚIE TOTALĂ ÎN REȘEDINȚA DE JUDEȚ</t>
  </si>
  <si>
    <t>POPULAȚIE TOTALĂ ÎN JUDEȚ</t>
  </si>
  <si>
    <t>% TINERI DIN POPULAȚIA TOTALĂ DIN REȘEDINȚA DE JUDEȚ</t>
  </si>
  <si>
    <t>% TINERI DIN POPULAȚIA TOTALĂ A JUDEȚULUI</t>
  </si>
  <si>
    <t>% TINERI ÎN RURAL</t>
  </si>
  <si>
    <t>% TINERI ÎN URBAN</t>
  </si>
  <si>
    <t>SFÂNTU GHEORGHE</t>
  </si>
  <si>
    <t>BISTRIȚA</t>
  </si>
  <si>
    <t>MIERCUREA CIUC</t>
  </si>
  <si>
    <t>% TINERI ÎN REȘEDINȚA DE JUDEȚ, DIN TOATĂ POPULAȚIA TÂNĂRĂ DIN JUDEȚ</t>
  </si>
  <si>
    <t>% TINERI SUNT ÎN JUDEȚ DIN POPULAȚIA TÂNĂRĂ A ȚĂRII</t>
  </si>
  <si>
    <t>TÂRGU MUREȘ</t>
  </si>
  <si>
    <t>SIBIU</t>
  </si>
  <si>
    <t>BACĂU</t>
  </si>
  <si>
    <t>BOTOȘANI</t>
  </si>
  <si>
    <t>IAȘI</t>
  </si>
  <si>
    <t>PIATRA NEAMȚ</t>
  </si>
  <si>
    <t>SUCEAVA</t>
  </si>
  <si>
    <t>VASLUI</t>
  </si>
  <si>
    <t>BRĂILA</t>
  </si>
  <si>
    <t>BUZĂU</t>
  </si>
  <si>
    <t>CONSTANȚA</t>
  </si>
  <si>
    <t>GALAȚI</t>
  </si>
  <si>
    <t>TULCEA</t>
  </si>
  <si>
    <t>CĂLĂRAȘI</t>
  </si>
  <si>
    <t>TÂRGOVIȘTE</t>
  </si>
  <si>
    <t>GIURGIU</t>
  </si>
  <si>
    <t>SLOBOZIA</t>
  </si>
  <si>
    <t>PLOIEȘTI</t>
  </si>
  <si>
    <t>ALEXANDRIA</t>
  </si>
  <si>
    <t>CRAIOVA</t>
  </si>
  <si>
    <t>TÂRGU JIU</t>
  </si>
  <si>
    <t>DROBETA-TURNU SEVERIN</t>
  </si>
  <si>
    <t>SLATINA</t>
  </si>
  <si>
    <t>RÂMNICU VÂLCEA</t>
  </si>
  <si>
    <t>REȘIȚA</t>
  </si>
  <si>
    <t>DEVA</t>
  </si>
  <si>
    <t>FOCȘANI</t>
  </si>
  <si>
    <t>14 ANI</t>
  </si>
  <si>
    <t>15-19 ANI</t>
  </si>
  <si>
    <t>20-24 ANI</t>
  </si>
  <si>
    <t>25-29 ANI</t>
  </si>
  <si>
    <t>30-34 ANI</t>
  </si>
  <si>
    <t>% TINERI SUNT ÎN JUDEȚ, DIN POPULAȚIA TÂNĂRĂ A ȚĂRII</t>
  </si>
  <si>
    <t>Studenti si cursanti inscrisi in invatamantul universitar PUBLIC (licenta, master, cursuri postuniversitare, doctorat si programe postdoctorale de cercetare avansata)</t>
  </si>
  <si>
    <t>Studenti si cursanti inscrisi in invatamantul universitar PRIVAT (licenta, master, cursuri postuniversitare, doctorat si programe postdoctorale de cercetare avansata)</t>
  </si>
  <si>
    <t>TOTAL STUDENȚI / JUDEȚ</t>
  </si>
  <si>
    <t>Date statistice (INSSE) - Populația după domiciliu la 01.07.2020</t>
  </si>
  <si>
    <t>TOTAL:</t>
  </si>
  <si>
    <r>
      <t xml:space="preserve">Date statistice (INSSE) - Populația după </t>
    </r>
    <r>
      <rPr>
        <b/>
        <sz val="18"/>
        <color theme="1"/>
        <rFont val="Calibri"/>
        <family val="2"/>
        <scheme val="minor"/>
      </rPr>
      <t>REZIDENȚĂ</t>
    </r>
    <r>
      <rPr>
        <sz val="18"/>
        <color theme="1"/>
        <rFont val="Calibri"/>
        <family val="2"/>
        <scheme val="minor"/>
      </rPr>
      <t xml:space="preserve"> LA 1.01.2020</t>
    </r>
  </si>
  <si>
    <t>POPULAȚIE TOTALĂ REZIDENTĂ ÎN JUDEȚ</t>
  </si>
  <si>
    <t>% TINERI REZIDENȚI DIN POPULAȚIA TOTALĂ REZIDENTĂ ÎN JUDEȚ</t>
  </si>
  <si>
    <t>Diferențe 14 ani</t>
  </si>
  <si>
    <t>Diferențe 15-19 ani</t>
  </si>
  <si>
    <t>Diferențe 20-24 ani</t>
  </si>
  <si>
    <t>Diferențe 30-34 de ani</t>
  </si>
  <si>
    <t>Diferențe total rural</t>
  </si>
  <si>
    <t>Diferențe total urban</t>
  </si>
  <si>
    <t>Diferențe total tineri / județ</t>
  </si>
  <si>
    <t>Diferențe populație totală / județ</t>
  </si>
  <si>
    <t>Diferența ditre populația cu domiciliu și cea rezidentă</t>
  </si>
  <si>
    <t>Diferențe 25-29 de ani</t>
  </si>
  <si>
    <t>% di nr. total de studenți din România</t>
  </si>
  <si>
    <t>Populația școlară</t>
  </si>
  <si>
    <t>Populația școlară 35+ ani</t>
  </si>
  <si>
    <t>Date INSSE: Populatia scolara din România pe niveluri de educatie, varste scolare si sexe (2019)</t>
  </si>
  <si>
    <t>Cu DOMICILIUL în România</t>
  </si>
  <si>
    <t>Cu REZIDENȚA în România</t>
  </si>
  <si>
    <t xml:space="preserve">Tineri 14 ani </t>
  </si>
  <si>
    <t>Tineri 15-19 ani</t>
  </si>
  <si>
    <t>VÂRSTA</t>
  </si>
  <si>
    <t>Invatamant preuniversitar</t>
  </si>
  <si>
    <t>Invatamant postliceal si de maistri</t>
  </si>
  <si>
    <t>Invatamant universitar (licenta, master, cursuri postuniversitare, doctorat si programe postdoctorale de cercetare avansata)</t>
  </si>
  <si>
    <t>TOTAL POPULAȚIA ȘCOLARĂ DIN ROMÂNIA - REZULTATE PE VÂRSTĂ</t>
  </si>
  <si>
    <t>Tineri 20-24 ani</t>
  </si>
  <si>
    <t>Invatamant primar si gimnazial (inclusiv invatamantul special)</t>
  </si>
  <si>
    <t>Invatamantul secundar ciclul 2 (liceal si profesional)</t>
  </si>
  <si>
    <t>Tineri 25-29 ani</t>
  </si>
  <si>
    <t>Tineri 30-34 ani</t>
  </si>
  <si>
    <t>Invatamant primar si gimnazial</t>
  </si>
  <si>
    <t>Invatamant primar si gimnazial special</t>
  </si>
  <si>
    <t>TOTAL PE VÂRSTE</t>
  </si>
  <si>
    <t>GRUPE DE VÂRSTĂ</t>
  </si>
  <si>
    <t>TOTAL PE GRUPE DE VÂRSTĂ</t>
  </si>
  <si>
    <t>Elevi în România (preuniversitar)</t>
  </si>
  <si>
    <t>% din totalul tinerilor domiciliați</t>
  </si>
  <si>
    <t>% din totalul tinerilor rezidenți</t>
  </si>
  <si>
    <t>Elevi în România (postliceal &amp; de maiștri)</t>
  </si>
  <si>
    <t>Studenți &amp; cursanți (universitar)</t>
  </si>
  <si>
    <t>Invatamantul primar</t>
  </si>
  <si>
    <t>Invatamant gimnazial</t>
  </si>
  <si>
    <t>Invatamant primar special</t>
  </si>
  <si>
    <t>Invatamant gimnazial special</t>
  </si>
  <si>
    <t>Invatamant liceal</t>
  </si>
  <si>
    <t>Invatamant profesional</t>
  </si>
  <si>
    <t>Invatamant universitar de licenta</t>
  </si>
  <si>
    <t>Invatamant universitar de master, cursuri postuniversitare</t>
  </si>
  <si>
    <t>Invatamant universitar de doctorat si programe postdoctorale de cercetare avansata</t>
  </si>
  <si>
    <t>15 ani</t>
  </si>
  <si>
    <t>16 ani</t>
  </si>
  <si>
    <t>17 ani</t>
  </si>
  <si>
    <t>18 ani</t>
  </si>
  <si>
    <t>19 ani</t>
  </si>
  <si>
    <t>20 ani</t>
  </si>
  <si>
    <t>21 ani</t>
  </si>
  <si>
    <t>22 ani</t>
  </si>
  <si>
    <t>23 ani</t>
  </si>
  <si>
    <t>24 ani</t>
  </si>
  <si>
    <t>25 ani</t>
  </si>
  <si>
    <t>26 ani</t>
  </si>
  <si>
    <t>27 ani</t>
  </si>
  <si>
    <t>28 ani</t>
  </si>
  <si>
    <t>29 ani</t>
  </si>
  <si>
    <t>35+ ani</t>
  </si>
  <si>
    <t>Total 18-34 ani:</t>
  </si>
  <si>
    <t>% din nr. tinerilor cu domiciliu</t>
  </si>
  <si>
    <t>% din nr. tinerilor rezidenți</t>
  </si>
  <si>
    <t>Tineri cu domiciliul în România</t>
  </si>
  <si>
    <t>Tineri rezidenți în România</t>
  </si>
  <si>
    <t>% 35+ ani, din totalul studenților</t>
  </si>
  <si>
    <t>Studenți 35+ ani:</t>
  </si>
  <si>
    <t>Total studenți (toate vârstele):</t>
  </si>
  <si>
    <t>TOTAL POPULAȚIE ȘCOLARĂ ÎN ROMÂNIA</t>
  </si>
  <si>
    <t>TOTAL TINERI ÎNSCRIȘI ÎN ÎNVĂVĂMÂNT</t>
  </si>
  <si>
    <t>% DIN POPULAȚIA ȘCOLARĂ SUNT TINERI</t>
  </si>
  <si>
    <t>14 ani rural</t>
  </si>
  <si>
    <t>15-19 ani rural</t>
  </si>
  <si>
    <t>20-24 ani rural</t>
  </si>
  <si>
    <t>25-29 ani rural</t>
  </si>
  <si>
    <t>30-34 ani rural</t>
  </si>
  <si>
    <t>14 ani urban</t>
  </si>
  <si>
    <t>15-19 ani urban</t>
  </si>
  <si>
    <t>20-24 ani rurban</t>
  </si>
  <si>
    <t>25-29 ani urban</t>
  </si>
  <si>
    <t>30-34 ani urban</t>
  </si>
  <si>
    <t>din grupa de vârstă</t>
  </si>
  <si>
    <t>din totalul populației tinere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</si>
</sst>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36"/>
      <color theme="1"/>
      <name val="Calibri"/>
      <family val="2"/>
      <charset val="238"/>
      <scheme val="minor"/>
    </font>
    <font>
      <sz val="16"/>
      <color rgb="FF0070C0"/>
      <name val="Calibri"/>
      <family val="2"/>
      <scheme val="minor"/>
    </font>
    <font>
      <sz val="15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theme="0"/>
      <name val="Calibri"/>
      <family val="2"/>
      <charset val="238"/>
      <scheme val="minor"/>
    </font>
    <font>
      <sz val="22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0" fillId="2" borderId="1" xfId="0" applyFill="1" applyBorder="1"/>
    <xf numFmtId="0" fontId="0" fillId="2" borderId="1" xfId="0" applyFill="1" applyBorder="1" applyAlignment="1">
      <alignment horizontal="right" vertical="center"/>
    </xf>
    <xf numFmtId="0" fontId="0" fillId="3" borderId="1" xfId="0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2" borderId="1" xfId="0" applyFont="1" applyFill="1" applyBorder="1"/>
    <xf numFmtId="0" fontId="5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0" fontId="0" fillId="0" borderId="1" xfId="0" applyFill="1" applyBorder="1"/>
    <xf numFmtId="0" fontId="5" fillId="0" borderId="1" xfId="0" applyFont="1" applyFill="1" applyBorder="1"/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/>
    <xf numFmtId="0" fontId="7" fillId="2" borderId="1" xfId="0" applyFont="1" applyFill="1" applyBorder="1"/>
    <xf numFmtId="0" fontId="6" fillId="0" borderId="0" xfId="0" applyFont="1"/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Fill="1" applyBorder="1"/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0" fontId="3" fillId="0" borderId="1" xfId="1" applyNumberFormat="1" applyFont="1" applyBorder="1" applyAlignment="1">
      <alignment horizontal="center" vertical="center" wrapText="1"/>
    </xf>
    <xf numFmtId="10" fontId="0" fillId="0" borderId="1" xfId="1" applyNumberFormat="1" applyFont="1" applyBorder="1"/>
    <xf numFmtId="10" fontId="5" fillId="2" borderId="1" xfId="1" applyNumberFormat="1" applyFont="1" applyFill="1" applyBorder="1"/>
    <xf numFmtId="10" fontId="0" fillId="2" borderId="1" xfId="1" applyNumberFormat="1" applyFont="1" applyFill="1" applyBorder="1"/>
    <xf numFmtId="10" fontId="0" fillId="0" borderId="0" xfId="1" applyNumberFormat="1" applyFont="1" applyBorder="1"/>
    <xf numFmtId="10" fontId="0" fillId="0" borderId="0" xfId="1" applyNumberFormat="1" applyFont="1"/>
    <xf numFmtId="0" fontId="0" fillId="4" borderId="1" xfId="0" applyFill="1" applyBorder="1"/>
    <xf numFmtId="0" fontId="8" fillId="2" borderId="1" xfId="0" applyFont="1" applyFill="1" applyBorder="1"/>
    <xf numFmtId="10" fontId="8" fillId="2" borderId="1" xfId="1" applyNumberFormat="1" applyFont="1" applyFill="1" applyBorder="1"/>
    <xf numFmtId="0" fontId="5" fillId="0" borderId="0" xfId="0" applyFont="1" applyAlignment="1">
      <alignment vertical="center"/>
    </xf>
    <xf numFmtId="10" fontId="0" fillId="0" borderId="0" xfId="1" applyNumberFormat="1" applyFont="1" applyAlignment="1">
      <alignment vertical="center"/>
    </xf>
    <xf numFmtId="0" fontId="5" fillId="3" borderId="1" xfId="0" applyFont="1" applyFill="1" applyBorder="1"/>
    <xf numFmtId="0" fontId="6" fillId="3" borderId="1" xfId="0" applyFont="1" applyFill="1" applyBorder="1"/>
    <xf numFmtId="0" fontId="0" fillId="3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0" xfId="0" applyFont="1" applyFill="1" applyAlignment="1">
      <alignment vertical="center"/>
    </xf>
    <xf numFmtId="0" fontId="10" fillId="2" borderId="1" xfId="0" applyFont="1" applyFill="1" applyBorder="1"/>
    <xf numFmtId="0" fontId="10" fillId="3" borderId="0" xfId="0" applyFont="1" applyFill="1" applyAlignment="1">
      <alignment vertical="center"/>
    </xf>
    <xf numFmtId="10" fontId="9" fillId="0" borderId="0" xfId="1" applyNumberFormat="1" applyFont="1" applyAlignment="1">
      <alignment horizontal="left" vertical="center"/>
    </xf>
    <xf numFmtId="10" fontId="9" fillId="0" borderId="0" xfId="1" applyNumberFormat="1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0" fontId="0" fillId="0" borderId="0" xfId="0" applyNumberFormat="1"/>
    <xf numFmtId="0" fontId="14" fillId="2" borderId="1" xfId="0" applyFont="1" applyFill="1" applyBorder="1"/>
    <xf numFmtId="0" fontId="14" fillId="0" borderId="1" xfId="0" applyFont="1" applyBorder="1"/>
    <xf numFmtId="10" fontId="0" fillId="0" borderId="1" xfId="0" applyNumberFormat="1" applyBorder="1"/>
    <xf numFmtId="0" fontId="15" fillId="2" borderId="1" xfId="0" applyFont="1" applyFill="1" applyBorder="1"/>
    <xf numFmtId="0" fontId="16" fillId="0" borderId="1" xfId="0" applyFont="1" applyBorder="1"/>
    <xf numFmtId="0" fontId="17" fillId="0" borderId="1" xfId="0" applyFont="1" applyFill="1" applyBorder="1"/>
    <xf numFmtId="0" fontId="17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0" fontId="26" fillId="0" borderId="0" xfId="0" applyFont="1"/>
    <xf numFmtId="0" fontId="16" fillId="0" borderId="1" xfId="0" applyFont="1" applyFill="1" applyBorder="1"/>
    <xf numFmtId="0" fontId="17" fillId="2" borderId="1" xfId="0" applyFont="1" applyFill="1" applyBorder="1"/>
    <xf numFmtId="0" fontId="16" fillId="2" borderId="1" xfId="0" applyFont="1" applyFill="1" applyBorder="1"/>
    <xf numFmtId="0" fontId="2" fillId="5" borderId="0" xfId="0" applyFont="1" applyFill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0" fillId="2" borderId="1" xfId="0" applyFont="1" applyFill="1" applyBorder="1"/>
    <xf numFmtId="0" fontId="3" fillId="0" borderId="0" xfId="0" applyFont="1" applyAlignment="1">
      <alignment horizontal="right" vertical="center" wrapText="1"/>
    </xf>
    <xf numFmtId="10" fontId="0" fillId="3" borderId="1" xfId="1" applyNumberFormat="1" applyFont="1" applyFill="1" applyBorder="1"/>
    <xf numFmtId="10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31" fillId="0" borderId="1" xfId="0" applyFont="1" applyFill="1" applyBorder="1" applyAlignment="1">
      <alignment horizontal="right" wrapText="1"/>
    </xf>
    <xf numFmtId="0" fontId="31" fillId="0" borderId="1" xfId="0" applyFont="1" applyBorder="1" applyAlignment="1">
      <alignment horizontal="right" wrapText="1"/>
    </xf>
    <xf numFmtId="10" fontId="0" fillId="0" borderId="1" xfId="0" applyNumberFormat="1" applyBorder="1" applyAlignment="1">
      <alignment vertical="center"/>
    </xf>
    <xf numFmtId="0" fontId="32" fillId="0" borderId="1" xfId="0" applyFont="1" applyBorder="1" applyAlignment="1">
      <alignment horizontal="right" wrapText="1"/>
    </xf>
    <xf numFmtId="0" fontId="31" fillId="0" borderId="0" xfId="0" applyFont="1" applyBorder="1" applyAlignment="1">
      <alignment horizontal="right" wrapText="1"/>
    </xf>
    <xf numFmtId="0" fontId="19" fillId="0" borderId="0" xfId="0" applyFont="1" applyBorder="1"/>
    <xf numFmtId="0" fontId="31" fillId="0" borderId="0" xfId="0" applyFont="1" applyFill="1" applyBorder="1" applyAlignment="1">
      <alignment horizontal="right" wrapText="1"/>
    </xf>
    <xf numFmtId="10" fontId="0" fillId="0" borderId="0" xfId="0" applyNumberFormat="1" applyBorder="1"/>
    <xf numFmtId="0" fontId="19" fillId="0" borderId="0" xfId="0" applyFont="1" applyFill="1" applyBorder="1" applyAlignment="1">
      <alignment horizontal="right"/>
    </xf>
    <xf numFmtId="0" fontId="0" fillId="7" borderId="1" xfId="0" applyFill="1" applyBorder="1"/>
    <xf numFmtId="0" fontId="0" fillId="0" borderId="0" xfId="0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31" fillId="0" borderId="0" xfId="0" applyFont="1" applyBorder="1" applyAlignment="1">
      <alignment wrapText="1"/>
    </xf>
    <xf numFmtId="0" fontId="23" fillId="0" borderId="1" xfId="0" applyFont="1" applyBorder="1"/>
    <xf numFmtId="10" fontId="23" fillId="0" borderId="1" xfId="0" applyNumberFormat="1" applyFont="1" applyBorder="1"/>
    <xf numFmtId="0" fontId="4" fillId="0" borderId="0" xfId="0" applyFont="1" applyBorder="1" applyAlignment="1">
      <alignment horizontal="center" vertical="center" wrapText="1"/>
    </xf>
    <xf numFmtId="10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0" fillId="0" borderId="0" xfId="0" applyNumberFormat="1"/>
    <xf numFmtId="10" fontId="0" fillId="0" borderId="1" xfId="0" applyNumberFormat="1" applyFill="1" applyBorder="1" applyAlignment="1">
      <alignment vertical="center"/>
    </xf>
    <xf numFmtId="0" fontId="26" fillId="0" borderId="1" xfId="0" applyFont="1" applyFill="1" applyBorder="1" applyAlignment="1">
      <alignment horizontal="right" vertical="center"/>
    </xf>
    <xf numFmtId="0" fontId="14" fillId="0" borderId="1" xfId="0" applyFont="1" applyFill="1" applyBorder="1"/>
    <xf numFmtId="10" fontId="26" fillId="0" borderId="0" xfId="1" applyNumberFormat="1" applyFont="1"/>
    <xf numFmtId="0" fontId="26" fillId="0" borderId="0" xfId="0" applyFont="1" applyFill="1" applyAlignment="1">
      <alignment vertical="center"/>
    </xf>
    <xf numFmtId="10" fontId="26" fillId="0" borderId="0" xfId="1" applyNumberFormat="1" applyFont="1" applyAlignment="1">
      <alignment vertical="center"/>
    </xf>
    <xf numFmtId="10" fontId="18" fillId="0" borderId="0" xfId="1" applyNumberFormat="1" applyFont="1" applyAlignment="1">
      <alignment horizontal="center" vertical="center"/>
    </xf>
    <xf numFmtId="10" fontId="18" fillId="0" borderId="0" xfId="1" applyNumberFormat="1" applyFont="1" applyAlignment="1">
      <alignment horizontal="left" vertical="center"/>
    </xf>
    <xf numFmtId="0" fontId="2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0" fontId="18" fillId="0" borderId="0" xfId="1" applyNumberFormat="1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6" fillId="3" borderId="2" xfId="0" applyFont="1" applyFill="1" applyBorder="1" applyAlignment="1">
      <alignment vertical="center"/>
    </xf>
    <xf numFmtId="10" fontId="14" fillId="2" borderId="1" xfId="1" applyNumberFormat="1" applyFont="1" applyFill="1" applyBorder="1"/>
    <xf numFmtId="0" fontId="36" fillId="2" borderId="1" xfId="0" applyFont="1" applyFill="1" applyBorder="1"/>
    <xf numFmtId="0" fontId="26" fillId="2" borderId="1" xfId="0" applyFont="1" applyFill="1" applyBorder="1"/>
    <xf numFmtId="0" fontId="14" fillId="0" borderId="0" xfId="0" applyFont="1"/>
    <xf numFmtId="0" fontId="26" fillId="3" borderId="3" xfId="0" applyFont="1" applyFill="1" applyBorder="1" applyAlignment="1">
      <alignment vertical="center"/>
    </xf>
    <xf numFmtId="10" fontId="26" fillId="2" borderId="1" xfId="1" applyNumberFormat="1" applyFont="1" applyFill="1" applyBorder="1"/>
    <xf numFmtId="10" fontId="14" fillId="0" borderId="1" xfId="1" applyNumberFormat="1" applyFont="1" applyBorder="1"/>
    <xf numFmtId="0" fontId="36" fillId="0" borderId="1" xfId="0" applyFont="1" applyBorder="1"/>
    <xf numFmtId="0" fontId="15" fillId="0" borderId="1" xfId="0" applyFont="1" applyFill="1" applyBorder="1"/>
    <xf numFmtId="0" fontId="26" fillId="0" borderId="1" xfId="0" applyFont="1" applyFill="1" applyBorder="1"/>
    <xf numFmtId="0" fontId="26" fillId="0" borderId="1" xfId="0" applyFont="1" applyBorder="1"/>
    <xf numFmtId="10" fontId="26" fillId="0" borderId="1" xfId="1" applyNumberFormat="1" applyFont="1" applyBorder="1"/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/>
    <xf numFmtId="0" fontId="14" fillId="0" borderId="0" xfId="0" applyFont="1" applyBorder="1"/>
    <xf numFmtId="10" fontId="26" fillId="0" borderId="0" xfId="1" applyNumberFormat="1" applyFont="1" applyBorder="1"/>
    <xf numFmtId="0" fontId="26" fillId="0" borderId="0" xfId="0" applyFont="1" applyFill="1" applyBorder="1" applyAlignment="1">
      <alignment vertical="center"/>
    </xf>
    <xf numFmtId="10" fontId="26" fillId="0" borderId="0" xfId="1" applyNumberFormat="1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6" fillId="3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10" fontId="26" fillId="0" borderId="0" xfId="0" applyNumberFormat="1" applyFont="1" applyAlignment="1">
      <alignment vertical="center"/>
    </xf>
    <xf numFmtId="10" fontId="18" fillId="0" borderId="0" xfId="1" applyNumberFormat="1" applyFont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/>
    <xf numFmtId="0" fontId="26" fillId="5" borderId="0" xfId="0" applyFont="1" applyFill="1"/>
    <xf numFmtId="0" fontId="20" fillId="0" borderId="1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10" fontId="6" fillId="2" borderId="1" xfId="1" applyNumberFormat="1" applyFont="1" applyFill="1" applyBorder="1"/>
    <xf numFmtId="0" fontId="6" fillId="2" borderId="1" xfId="0" applyNumberFormat="1" applyFont="1" applyFill="1" applyBorder="1"/>
    <xf numFmtId="10" fontId="5" fillId="0" borderId="1" xfId="1" applyNumberFormat="1" applyFont="1" applyFill="1" applyBorder="1"/>
    <xf numFmtId="10" fontId="0" fillId="0" borderId="1" xfId="1" applyNumberFormat="1" applyFont="1" applyFill="1" applyBorder="1"/>
    <xf numFmtId="0" fontId="6" fillId="0" borderId="1" xfId="0" applyFont="1" applyFill="1" applyBorder="1" applyAlignment="1">
      <alignment horizontal="right" vertical="center"/>
    </xf>
    <xf numFmtId="0" fontId="7" fillId="0" borderId="1" xfId="0" applyFont="1" applyFill="1" applyBorder="1"/>
    <xf numFmtId="10" fontId="6" fillId="0" borderId="1" xfId="1" applyNumberFormat="1" applyFont="1" applyFill="1" applyBorder="1"/>
    <xf numFmtId="0" fontId="10" fillId="0" borderId="4" xfId="0" applyFont="1" applyFill="1" applyBorder="1" applyAlignment="1">
      <alignment vertical="center"/>
    </xf>
    <xf numFmtId="10" fontId="0" fillId="0" borderId="4" xfId="1" applyNumberFormat="1" applyFon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9" fillId="0" borderId="1" xfId="1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" fillId="5" borderId="1" xfId="0" applyFont="1" applyFill="1" applyBorder="1"/>
    <xf numFmtId="0" fontId="3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0" fontId="5" fillId="3" borderId="1" xfId="0" applyNumberFormat="1" applyFont="1" applyFill="1" applyBorder="1"/>
    <xf numFmtId="10" fontId="0" fillId="3" borderId="1" xfId="0" applyNumberFormat="1" applyFill="1" applyBorder="1"/>
    <xf numFmtId="10" fontId="5" fillId="0" borderId="1" xfId="0" applyNumberFormat="1" applyFont="1" applyBorder="1"/>
    <xf numFmtId="10" fontId="9" fillId="0" borderId="1" xfId="1" applyNumberFormat="1" applyFont="1" applyBorder="1" applyAlignment="1">
      <alignment horizontal="left" vertical="center" wrapText="1"/>
    </xf>
    <xf numFmtId="10" fontId="11" fillId="2" borderId="1" xfId="1" applyNumberFormat="1" applyFont="1" applyFill="1" applyBorder="1" applyAlignment="1">
      <alignment horizontal="center" vertical="center"/>
    </xf>
    <xf numFmtId="10" fontId="11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0" fontId="4" fillId="2" borderId="2" xfId="1" applyNumberFormat="1" applyFont="1" applyFill="1" applyBorder="1" applyAlignment="1">
      <alignment horizontal="center" vertical="center"/>
    </xf>
    <xf numFmtId="10" fontId="4" fillId="2" borderId="3" xfId="1" applyNumberFormat="1" applyFont="1" applyFill="1" applyBorder="1" applyAlignment="1">
      <alignment horizontal="center" vertical="center"/>
    </xf>
    <xf numFmtId="10" fontId="4" fillId="2" borderId="4" xfId="1" applyNumberFormat="1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10" fontId="4" fillId="2" borderId="1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0" fontId="6" fillId="2" borderId="2" xfId="1" applyNumberFormat="1" applyFont="1" applyFill="1" applyBorder="1" applyAlignment="1">
      <alignment horizontal="center" vertical="center"/>
    </xf>
    <xf numFmtId="10" fontId="6" fillId="2" borderId="3" xfId="1" applyNumberFormat="1" applyFont="1" applyFill="1" applyBorder="1" applyAlignment="1">
      <alignment horizontal="center" vertical="center"/>
    </xf>
    <xf numFmtId="10" fontId="6" fillId="2" borderId="4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0" fontId="6" fillId="0" borderId="2" xfId="1" applyNumberFormat="1" applyFont="1" applyFill="1" applyBorder="1" applyAlignment="1">
      <alignment horizontal="center" vertical="center"/>
    </xf>
    <xf numFmtId="10" fontId="6" fillId="0" borderId="3" xfId="1" applyNumberFormat="1" applyFont="1" applyFill="1" applyBorder="1" applyAlignment="1">
      <alignment horizontal="center" vertical="center"/>
    </xf>
    <xf numFmtId="10" fontId="6" fillId="0" borderId="4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4" xfId="1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center" vertical="center"/>
    </xf>
    <xf numFmtId="10" fontId="5" fillId="2" borderId="3" xfId="0" applyNumberFormat="1" applyFont="1" applyFill="1" applyBorder="1" applyAlignment="1">
      <alignment horizontal="center" vertical="center"/>
    </xf>
    <xf numFmtId="10" fontId="5" fillId="2" borderId="4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0" fontId="17" fillId="0" borderId="1" xfId="0" applyNumberFormat="1" applyFont="1" applyFill="1" applyBorder="1" applyAlignment="1">
      <alignment horizontal="center" vertical="center"/>
    </xf>
    <xf numFmtId="10" fontId="17" fillId="2" borderId="1" xfId="0" applyNumberFormat="1" applyFont="1" applyFill="1" applyBorder="1" applyAlignment="1">
      <alignment horizontal="center" vertical="center"/>
    </xf>
    <xf numFmtId="10" fontId="16" fillId="2" borderId="1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10" fontId="26" fillId="3" borderId="2" xfId="1" applyNumberFormat="1" applyFont="1" applyFill="1" applyBorder="1" applyAlignment="1">
      <alignment horizontal="center" vertical="center"/>
    </xf>
    <xf numFmtId="10" fontId="26" fillId="3" borderId="3" xfId="1" applyNumberFormat="1" applyFont="1" applyFill="1" applyBorder="1" applyAlignment="1">
      <alignment horizontal="center" vertical="center"/>
    </xf>
    <xf numFmtId="10" fontId="15" fillId="3" borderId="1" xfId="1" applyNumberFormat="1" applyFont="1" applyFill="1" applyBorder="1" applyAlignment="1">
      <alignment horizontal="center" vertical="center"/>
    </xf>
    <xf numFmtId="10" fontId="18" fillId="3" borderId="1" xfId="1" applyNumberFormat="1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10" fontId="26" fillId="0" borderId="2" xfId="1" applyNumberFormat="1" applyFont="1" applyBorder="1" applyAlignment="1">
      <alignment horizontal="center" vertical="center"/>
    </xf>
    <xf numFmtId="10" fontId="26" fillId="0" borderId="3" xfId="1" applyNumberFormat="1" applyFont="1" applyBorder="1" applyAlignment="1">
      <alignment horizontal="center" vertical="center"/>
    </xf>
    <xf numFmtId="10" fontId="15" fillId="0" borderId="1" xfId="1" applyNumberFormat="1" applyFont="1" applyBorder="1" applyAlignment="1">
      <alignment horizontal="center" vertical="center"/>
    </xf>
    <xf numFmtId="10" fontId="18" fillId="0" borderId="1" xfId="1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0" fontId="26" fillId="2" borderId="2" xfId="1" applyNumberFormat="1" applyFont="1" applyFill="1" applyBorder="1" applyAlignment="1">
      <alignment horizontal="center" vertical="center"/>
    </xf>
    <xf numFmtId="10" fontId="26" fillId="2" borderId="3" xfId="1" applyNumberFormat="1" applyFont="1" applyFill="1" applyBorder="1" applyAlignment="1">
      <alignment horizontal="center" vertical="center"/>
    </xf>
    <xf numFmtId="10" fontId="15" fillId="2" borderId="1" xfId="1" applyNumberFormat="1" applyFont="1" applyFill="1" applyBorder="1" applyAlignment="1">
      <alignment horizontal="center" vertical="center"/>
    </xf>
    <xf numFmtId="10" fontId="18" fillId="2" borderId="1" xfId="1" applyNumberFormat="1" applyFont="1" applyFill="1" applyBorder="1" applyAlignment="1">
      <alignment horizontal="center" vertical="center"/>
    </xf>
    <xf numFmtId="10" fontId="15" fillId="2" borderId="2" xfId="1" applyNumberFormat="1" applyFont="1" applyFill="1" applyBorder="1" applyAlignment="1">
      <alignment horizontal="center" vertical="center"/>
    </xf>
    <xf numFmtId="10" fontId="15" fillId="2" borderId="3" xfId="1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10" fontId="14" fillId="2" borderId="2" xfId="1" applyNumberFormat="1" applyFont="1" applyFill="1" applyBorder="1" applyAlignment="1">
      <alignment horizontal="center" vertical="center"/>
    </xf>
    <xf numFmtId="10" fontId="14" fillId="2" borderId="4" xfId="1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right" vertical="center"/>
    </xf>
    <xf numFmtId="10" fontId="5" fillId="0" borderId="11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AB31B-75B6-C647-BD2D-D8E05EFBB204}">
  <dimension ref="A1:X218"/>
  <sheetViews>
    <sheetView tabSelected="1" zoomScale="75" zoomScaleNormal="130" workbookViewId="0">
      <selection activeCell="W174" sqref="W174"/>
    </sheetView>
  </sheetViews>
  <sheetFormatPr baseColWidth="10" defaultRowHeight="19" x14ac:dyDescent="0.25"/>
  <cols>
    <col min="1" max="1" width="19.33203125" customWidth="1"/>
    <col min="2" max="2" width="28.5" customWidth="1"/>
    <col min="4" max="4" width="15.6640625" bestFit="1" customWidth="1"/>
    <col min="8" max="8" width="10.83203125" style="13"/>
    <col min="10" max="10" width="8.33203125" style="36" customWidth="1"/>
    <col min="12" max="12" width="9" style="36" customWidth="1"/>
    <col min="13" max="13" width="12" customWidth="1"/>
    <col min="14" max="14" width="15.33203125" customWidth="1"/>
    <col min="15" max="15" width="13" style="36" customWidth="1"/>
    <col min="16" max="16" width="15.33203125" style="48" customWidth="1"/>
    <col min="17" max="17" width="13.33203125" style="41" customWidth="1"/>
    <col min="18" max="18" width="18" style="52" customWidth="1"/>
    <col min="19" max="19" width="16.6640625" style="51" customWidth="1"/>
    <col min="20" max="20" width="15.6640625" style="59" customWidth="1"/>
    <col min="21" max="21" width="15.5" style="59" customWidth="1"/>
    <col min="22" max="22" width="18.33203125" style="112" customWidth="1"/>
    <col min="23" max="23" width="18.33203125" style="86" customWidth="1"/>
    <col min="24" max="24" width="28.5" style="126" customWidth="1"/>
  </cols>
  <sheetData>
    <row r="1" spans="1:24" ht="77" customHeight="1" x14ac:dyDescent="0.25">
      <c r="A1" s="257" t="s">
        <v>123</v>
      </c>
      <c r="B1" s="257"/>
      <c r="C1" s="257"/>
      <c r="D1" s="257"/>
      <c r="E1" s="257"/>
      <c r="F1" s="257"/>
      <c r="G1" s="257"/>
      <c r="H1" s="257"/>
    </row>
    <row r="2" spans="1:24" s="1" customFormat="1" ht="184" customHeight="1" x14ac:dyDescent="0.2">
      <c r="A2" s="4" t="s">
        <v>1</v>
      </c>
      <c r="B2" s="4" t="s">
        <v>0</v>
      </c>
      <c r="C2" s="4" t="s">
        <v>71</v>
      </c>
      <c r="D2" s="4" t="s">
        <v>72</v>
      </c>
      <c r="E2" s="4" t="s">
        <v>73</v>
      </c>
      <c r="F2" s="4" t="s">
        <v>74</v>
      </c>
      <c r="G2" s="4" t="s">
        <v>75</v>
      </c>
      <c r="H2" s="10" t="s">
        <v>67</v>
      </c>
      <c r="I2" s="4" t="s">
        <v>68</v>
      </c>
      <c r="J2" s="31" t="s">
        <v>80</v>
      </c>
      <c r="K2" s="4" t="s">
        <v>69</v>
      </c>
      <c r="L2" s="31" t="s">
        <v>81</v>
      </c>
      <c r="M2" s="4" t="s">
        <v>70</v>
      </c>
      <c r="N2" s="4" t="s">
        <v>76</v>
      </c>
      <c r="O2" s="31" t="s">
        <v>78</v>
      </c>
      <c r="P2" s="46" t="s">
        <v>77</v>
      </c>
      <c r="Q2" s="31" t="s">
        <v>79</v>
      </c>
      <c r="R2" s="190" t="s">
        <v>85</v>
      </c>
      <c r="S2" s="190" t="s">
        <v>119</v>
      </c>
      <c r="T2" s="191" t="s">
        <v>120</v>
      </c>
      <c r="U2" s="191" t="s">
        <v>121</v>
      </c>
      <c r="V2" s="192" t="s">
        <v>122</v>
      </c>
      <c r="W2" s="193" t="s">
        <v>138</v>
      </c>
      <c r="X2" s="79" t="s">
        <v>0</v>
      </c>
    </row>
    <row r="3" spans="1:24" x14ac:dyDescent="0.25">
      <c r="A3" s="5"/>
      <c r="B3" s="5"/>
      <c r="C3" s="5"/>
      <c r="D3" s="5"/>
      <c r="E3" s="5"/>
      <c r="F3" s="5"/>
      <c r="G3" s="5"/>
      <c r="H3" s="11"/>
      <c r="I3" s="5"/>
      <c r="J3" s="32"/>
      <c r="K3" s="5"/>
      <c r="L3" s="32"/>
      <c r="M3" s="5"/>
      <c r="N3" s="5"/>
      <c r="O3" s="32"/>
      <c r="P3" s="185"/>
      <c r="Q3" s="186"/>
      <c r="T3" s="187"/>
      <c r="U3" s="187"/>
      <c r="V3" s="188"/>
      <c r="W3" s="189"/>
      <c r="X3" s="194"/>
    </row>
    <row r="4" spans="1:24" s="13" customFormat="1" ht="19" customHeight="1" x14ac:dyDescent="0.2">
      <c r="A4" s="28" t="s">
        <v>2</v>
      </c>
      <c r="B4" s="63" t="s">
        <v>19</v>
      </c>
      <c r="C4" s="12">
        <f>SUM(C5:C6)</f>
        <v>6888</v>
      </c>
      <c r="D4" s="12">
        <f>SUM(D5:D6)</f>
        <v>32088</v>
      </c>
      <c r="E4" s="12">
        <f>SUM(E5:E6)</f>
        <v>33142</v>
      </c>
      <c r="F4" s="12">
        <f>SUM(F5:F6)</f>
        <v>36591</v>
      </c>
      <c r="G4" s="12">
        <f>SUM(G5:G6)</f>
        <v>47990</v>
      </c>
      <c r="H4" s="12">
        <f>SUM(C4:G4)</f>
        <v>156699</v>
      </c>
      <c r="I4" s="12"/>
      <c r="J4" s="33"/>
      <c r="K4" s="12"/>
      <c r="L4" s="33"/>
      <c r="M4" s="12"/>
      <c r="N4" s="12"/>
      <c r="O4" s="33"/>
      <c r="P4" s="219">
        <v>615444</v>
      </c>
      <c r="Q4" s="222">
        <f>H4/P4</f>
        <v>0.25461130500906665</v>
      </c>
      <c r="R4" s="218">
        <f>M7/H4</f>
        <v>0.32730904472906658</v>
      </c>
      <c r="S4" s="202">
        <f>H4/H170</f>
        <v>2.8008302092646407E-2</v>
      </c>
      <c r="T4" s="231">
        <v>15265</v>
      </c>
      <c r="U4" s="231">
        <v>1953</v>
      </c>
      <c r="V4" s="234">
        <f>SUM(T4:U4)</f>
        <v>17218</v>
      </c>
      <c r="W4" s="254">
        <f>V4/V170</f>
        <v>3.16915731484873E-2</v>
      </c>
      <c r="X4" s="245" t="s">
        <v>19</v>
      </c>
    </row>
    <row r="5" spans="1:24" ht="19" customHeight="1" x14ac:dyDescent="0.2">
      <c r="A5" s="29"/>
      <c r="B5" s="8" t="s">
        <v>11</v>
      </c>
      <c r="C5" s="7">
        <v>3773</v>
      </c>
      <c r="D5" s="7">
        <v>18329</v>
      </c>
      <c r="E5" s="7">
        <v>18937</v>
      </c>
      <c r="F5" s="7">
        <v>18675</v>
      </c>
      <c r="G5" s="7">
        <v>22243</v>
      </c>
      <c r="H5" s="12"/>
      <c r="I5" s="7">
        <f>SUM(C5:G5)</f>
        <v>81957</v>
      </c>
      <c r="J5" s="34">
        <f>I5/H4</f>
        <v>0.52302184442785216</v>
      </c>
      <c r="K5" s="7"/>
      <c r="L5" s="34"/>
      <c r="M5" s="7"/>
      <c r="N5" s="7"/>
      <c r="O5" s="34"/>
      <c r="P5" s="220"/>
      <c r="Q5" s="223"/>
      <c r="R5" s="218"/>
      <c r="S5" s="202"/>
      <c r="T5" s="232"/>
      <c r="U5" s="232"/>
      <c r="V5" s="235"/>
      <c r="W5" s="255"/>
      <c r="X5" s="246"/>
    </row>
    <row r="6" spans="1:24" ht="19" customHeight="1" x14ac:dyDescent="0.2">
      <c r="A6" s="29"/>
      <c r="B6" s="8" t="s">
        <v>12</v>
      </c>
      <c r="C6" s="7">
        <v>3115</v>
      </c>
      <c r="D6" s="7">
        <v>13759</v>
      </c>
      <c r="E6" s="7">
        <v>14205</v>
      </c>
      <c r="F6" s="7">
        <v>17916</v>
      </c>
      <c r="G6" s="7">
        <v>25747</v>
      </c>
      <c r="H6" s="12"/>
      <c r="I6" s="7"/>
      <c r="J6" s="34"/>
      <c r="K6" s="7">
        <f>SUM(C6:G6)</f>
        <v>74742</v>
      </c>
      <c r="L6" s="34">
        <f>K6/H4</f>
        <v>0.4769781555721479</v>
      </c>
      <c r="M6" s="7"/>
      <c r="N6" s="7"/>
      <c r="O6" s="34"/>
      <c r="P6" s="220"/>
      <c r="Q6" s="223"/>
      <c r="R6" s="218"/>
      <c r="S6" s="202"/>
      <c r="T6" s="232"/>
      <c r="U6" s="232"/>
      <c r="V6" s="235"/>
      <c r="W6" s="255"/>
      <c r="X6" s="246"/>
    </row>
    <row r="7" spans="1:24" s="24" customFormat="1" ht="19" customHeight="1" x14ac:dyDescent="0.2">
      <c r="A7" s="29"/>
      <c r="B7" s="21" t="s">
        <v>61</v>
      </c>
      <c r="C7" s="22">
        <v>2004</v>
      </c>
      <c r="D7" s="22">
        <v>8812</v>
      </c>
      <c r="E7" s="22">
        <v>9263</v>
      </c>
      <c r="F7" s="22">
        <v>12524</v>
      </c>
      <c r="G7" s="22">
        <v>18686</v>
      </c>
      <c r="H7" s="23"/>
      <c r="I7" s="22"/>
      <c r="J7" s="178"/>
      <c r="K7" s="22"/>
      <c r="L7" s="178"/>
      <c r="M7" s="22">
        <f>SUM(C7:K7)</f>
        <v>51289</v>
      </c>
      <c r="N7" s="22">
        <v>221015</v>
      </c>
      <c r="O7" s="178">
        <f>M7/N7</f>
        <v>0.23206117231862092</v>
      </c>
      <c r="P7" s="221"/>
      <c r="Q7" s="224"/>
      <c r="R7" s="218"/>
      <c r="S7" s="202"/>
      <c r="T7" s="233"/>
      <c r="U7" s="233"/>
      <c r="V7" s="236"/>
      <c r="W7" s="256"/>
      <c r="X7" s="247"/>
    </row>
    <row r="8" spans="1:24" s="13" customFormat="1" ht="19" customHeight="1" x14ac:dyDescent="0.2">
      <c r="A8" s="29"/>
      <c r="B8" s="20" t="s">
        <v>20</v>
      </c>
      <c r="C8" s="20">
        <f>SUM(C9:C10)</f>
        <v>3783</v>
      </c>
      <c r="D8" s="20">
        <f>SUM(D9:D10)</f>
        <v>19224</v>
      </c>
      <c r="E8" s="20">
        <f>SUM(E9:E10)</f>
        <v>19175</v>
      </c>
      <c r="F8" s="20">
        <f>SUM(F9:F10)</f>
        <v>19914</v>
      </c>
      <c r="G8" s="20">
        <f>SUM(G9:G10)</f>
        <v>25950</v>
      </c>
      <c r="H8" s="20">
        <f>SUM(C8:G8)</f>
        <v>88046</v>
      </c>
      <c r="I8" s="20"/>
      <c r="J8" s="180"/>
      <c r="K8" s="20"/>
      <c r="L8" s="180"/>
      <c r="M8" s="20"/>
      <c r="N8" s="20"/>
      <c r="O8" s="180"/>
      <c r="P8" s="225">
        <v>327523</v>
      </c>
      <c r="Q8" s="228">
        <f>H8/P8</f>
        <v>0.26882386885806492</v>
      </c>
      <c r="R8" s="217">
        <f>M11/H8</f>
        <v>0.26511141903096108</v>
      </c>
      <c r="S8" s="203">
        <f>H8/H170</f>
        <v>1.5737298681224164E-2</v>
      </c>
      <c r="T8" s="237">
        <v>1322</v>
      </c>
      <c r="U8" s="237"/>
      <c r="V8" s="240">
        <f>SUM(T8:U8)</f>
        <v>1322</v>
      </c>
      <c r="W8" s="251">
        <f>V8/V170</f>
        <v>2.4332825939307823E-3</v>
      </c>
      <c r="X8" s="248" t="s">
        <v>20</v>
      </c>
    </row>
    <row r="9" spans="1:24" ht="19" customHeight="1" x14ac:dyDescent="0.2">
      <c r="A9" s="29"/>
      <c r="B9" s="73" t="s">
        <v>11</v>
      </c>
      <c r="C9" s="19">
        <v>2320</v>
      </c>
      <c r="D9" s="19">
        <v>12715</v>
      </c>
      <c r="E9" s="19">
        <v>12691</v>
      </c>
      <c r="F9" s="19">
        <v>12331</v>
      </c>
      <c r="G9" s="19">
        <v>14723</v>
      </c>
      <c r="H9" s="20"/>
      <c r="I9" s="19">
        <f>SUM(C9:H9)</f>
        <v>54780</v>
      </c>
      <c r="J9" s="181">
        <f>I9/H8</f>
        <v>0.62217477227812734</v>
      </c>
      <c r="K9" s="19"/>
      <c r="L9" s="181"/>
      <c r="M9" s="19"/>
      <c r="N9" s="19"/>
      <c r="O9" s="181"/>
      <c r="P9" s="226"/>
      <c r="Q9" s="229"/>
      <c r="R9" s="217"/>
      <c r="S9" s="203"/>
      <c r="T9" s="238"/>
      <c r="U9" s="238"/>
      <c r="V9" s="241"/>
      <c r="W9" s="252"/>
      <c r="X9" s="249"/>
    </row>
    <row r="10" spans="1:24" ht="19" customHeight="1" x14ac:dyDescent="0.2">
      <c r="A10" s="29"/>
      <c r="B10" s="73" t="s">
        <v>12</v>
      </c>
      <c r="C10" s="19">
        <v>1463</v>
      </c>
      <c r="D10" s="19">
        <v>6509</v>
      </c>
      <c r="E10" s="19">
        <v>6484</v>
      </c>
      <c r="F10" s="19">
        <v>7583</v>
      </c>
      <c r="G10" s="19">
        <v>11227</v>
      </c>
      <c r="H10" s="20"/>
      <c r="I10" s="19"/>
      <c r="J10" s="181"/>
      <c r="K10" s="19">
        <f>SUM(C10:I10)</f>
        <v>33266</v>
      </c>
      <c r="L10" s="181">
        <f>K10/H8</f>
        <v>0.37782522772187266</v>
      </c>
      <c r="M10" s="19"/>
      <c r="N10" s="19"/>
      <c r="O10" s="181"/>
      <c r="P10" s="226"/>
      <c r="Q10" s="229"/>
      <c r="R10" s="217"/>
      <c r="S10" s="203"/>
      <c r="T10" s="238"/>
      <c r="U10" s="238"/>
      <c r="V10" s="241"/>
      <c r="W10" s="252"/>
      <c r="X10" s="249"/>
    </row>
    <row r="11" spans="1:24" s="24" customFormat="1" ht="19" customHeight="1" x14ac:dyDescent="0.2">
      <c r="A11" s="29"/>
      <c r="B11" s="182" t="s">
        <v>83</v>
      </c>
      <c r="C11" s="27">
        <v>1009</v>
      </c>
      <c r="D11" s="27">
        <v>4401</v>
      </c>
      <c r="E11" s="27">
        <v>4365</v>
      </c>
      <c r="F11" s="27">
        <v>5301</v>
      </c>
      <c r="G11" s="27">
        <v>8266</v>
      </c>
      <c r="H11" s="183"/>
      <c r="I11" s="27"/>
      <c r="J11" s="184"/>
      <c r="K11" s="27"/>
      <c r="L11" s="184"/>
      <c r="M11" s="27">
        <f>SUM(C11:K11)</f>
        <v>23342</v>
      </c>
      <c r="N11" s="27">
        <v>94674</v>
      </c>
      <c r="O11" s="184">
        <f>M11/N11</f>
        <v>0.2465513234890255</v>
      </c>
      <c r="P11" s="227"/>
      <c r="Q11" s="230"/>
      <c r="R11" s="217"/>
      <c r="S11" s="203"/>
      <c r="T11" s="239"/>
      <c r="U11" s="239"/>
      <c r="V11" s="242"/>
      <c r="W11" s="253"/>
      <c r="X11" s="250"/>
    </row>
    <row r="12" spans="1:24" s="13" customFormat="1" ht="19" customHeight="1" x14ac:dyDescent="0.2">
      <c r="A12" s="29"/>
      <c r="B12" s="12" t="s">
        <v>21</v>
      </c>
      <c r="C12" s="12">
        <f>SUM(C13:C14)</f>
        <v>6983</v>
      </c>
      <c r="D12" s="12">
        <f>SUM(D13:D14)</f>
        <v>31570</v>
      </c>
      <c r="E12" s="12">
        <f>SUM(E13:E14)</f>
        <v>32732</v>
      </c>
      <c r="F12" s="12">
        <f>SUM(F13:F14)</f>
        <v>42048</v>
      </c>
      <c r="G12" s="12">
        <f>SUM(G13:G14)</f>
        <v>63001</v>
      </c>
      <c r="H12" s="12">
        <f>SUM(C12:G12)</f>
        <v>176334</v>
      </c>
      <c r="I12" s="12"/>
      <c r="J12" s="33"/>
      <c r="K12" s="12"/>
      <c r="L12" s="33"/>
      <c r="M12" s="12"/>
      <c r="N12" s="12"/>
      <c r="O12" s="33"/>
      <c r="P12" s="219">
        <v>737992</v>
      </c>
      <c r="Q12" s="222">
        <f>H12/P12</f>
        <v>0.23893754945853071</v>
      </c>
      <c r="R12" s="218">
        <f>M15/H12</f>
        <v>0.42234622931482302</v>
      </c>
      <c r="S12" s="202">
        <f>H12/H170</f>
        <v>3.151785232327399E-2</v>
      </c>
      <c r="T12" s="231">
        <v>67248</v>
      </c>
      <c r="U12" s="231">
        <v>2733</v>
      </c>
      <c r="V12" s="234">
        <f>SUM(T12:U12)</f>
        <v>69981</v>
      </c>
      <c r="W12" s="254">
        <f>V12/V170</f>
        <v>0.12880752587433439</v>
      </c>
      <c r="X12" s="245" t="s">
        <v>21</v>
      </c>
    </row>
    <row r="13" spans="1:24" ht="19" customHeight="1" x14ac:dyDescent="0.2">
      <c r="A13" s="29"/>
      <c r="B13" s="8" t="s">
        <v>11</v>
      </c>
      <c r="C13" s="7">
        <v>2717</v>
      </c>
      <c r="D13" s="7">
        <v>12807</v>
      </c>
      <c r="E13" s="7">
        <v>13559</v>
      </c>
      <c r="F13" s="7">
        <v>15407</v>
      </c>
      <c r="G13" s="7">
        <v>21026</v>
      </c>
      <c r="H13" s="12"/>
      <c r="I13" s="7">
        <f>SUM(C13:H13)</f>
        <v>65516</v>
      </c>
      <c r="J13" s="34">
        <f>I13/H12</f>
        <v>0.37154490909297128</v>
      </c>
      <c r="K13" s="7"/>
      <c r="L13" s="34"/>
      <c r="M13" s="7"/>
      <c r="N13" s="7"/>
      <c r="O13" s="34"/>
      <c r="P13" s="220"/>
      <c r="Q13" s="223"/>
      <c r="R13" s="218"/>
      <c r="S13" s="202"/>
      <c r="T13" s="232"/>
      <c r="U13" s="232"/>
      <c r="V13" s="235"/>
      <c r="W13" s="255"/>
      <c r="X13" s="246"/>
    </row>
    <row r="14" spans="1:24" ht="19" customHeight="1" x14ac:dyDescent="0.2">
      <c r="A14" s="29"/>
      <c r="B14" s="8" t="s">
        <v>12</v>
      </c>
      <c r="C14" s="7">
        <v>4266</v>
      </c>
      <c r="D14" s="7">
        <v>18763</v>
      </c>
      <c r="E14" s="7">
        <v>19173</v>
      </c>
      <c r="F14" s="7">
        <v>26641</v>
      </c>
      <c r="G14" s="7">
        <v>41975</v>
      </c>
      <c r="H14" s="12"/>
      <c r="I14" s="7"/>
      <c r="J14" s="34"/>
      <c r="K14" s="7">
        <f>SUM(C14:I14)</f>
        <v>110818</v>
      </c>
      <c r="L14" s="34">
        <f>K14/H12</f>
        <v>0.62845509090702867</v>
      </c>
      <c r="M14" s="7"/>
      <c r="N14" s="7"/>
      <c r="O14" s="34"/>
      <c r="P14" s="220"/>
      <c r="Q14" s="223"/>
      <c r="R14" s="218"/>
      <c r="S14" s="202"/>
      <c r="T14" s="232"/>
      <c r="U14" s="232"/>
      <c r="V14" s="235"/>
      <c r="W14" s="255"/>
      <c r="X14" s="246"/>
    </row>
    <row r="15" spans="1:24" s="24" customFormat="1" ht="19" customHeight="1" x14ac:dyDescent="0.2">
      <c r="A15" s="29"/>
      <c r="B15" s="21" t="s">
        <v>62</v>
      </c>
      <c r="C15" s="22">
        <v>2691</v>
      </c>
      <c r="D15" s="22">
        <v>11563</v>
      </c>
      <c r="E15" s="22">
        <v>11707</v>
      </c>
      <c r="F15" s="22">
        <v>18271</v>
      </c>
      <c r="G15" s="22">
        <v>30242</v>
      </c>
      <c r="H15" s="23"/>
      <c r="I15" s="22"/>
      <c r="J15" s="178"/>
      <c r="K15" s="22"/>
      <c r="L15" s="178"/>
      <c r="M15" s="22">
        <f>SUM(C15:K15)</f>
        <v>74474</v>
      </c>
      <c r="N15" s="22">
        <v>327985</v>
      </c>
      <c r="O15" s="178">
        <f>M15/N15</f>
        <v>0.22706526213089012</v>
      </c>
      <c r="P15" s="221"/>
      <c r="Q15" s="224"/>
      <c r="R15" s="218"/>
      <c r="S15" s="202"/>
      <c r="T15" s="233"/>
      <c r="U15" s="233"/>
      <c r="V15" s="236"/>
      <c r="W15" s="256"/>
      <c r="X15" s="247"/>
    </row>
    <row r="16" spans="1:24" s="13" customFormat="1" ht="19" customHeight="1" x14ac:dyDescent="0.2">
      <c r="A16" s="29"/>
      <c r="B16" s="20" t="s">
        <v>22</v>
      </c>
      <c r="C16" s="20">
        <f>SUM(C17:C18)</f>
        <v>5717</v>
      </c>
      <c r="D16" s="20">
        <f>SUM(D17:D18)</f>
        <v>28393</v>
      </c>
      <c r="E16" s="20">
        <f>SUM(E17:E18)</f>
        <v>29635</v>
      </c>
      <c r="F16" s="20">
        <f>SUM(F17:F18)</f>
        <v>31674</v>
      </c>
      <c r="G16" s="20">
        <f>SUM(G17:G18)</f>
        <v>42030</v>
      </c>
      <c r="H16" s="20">
        <f>SUM(C16:G16)</f>
        <v>137449</v>
      </c>
      <c r="I16" s="20"/>
      <c r="J16" s="180"/>
      <c r="K16" s="20"/>
      <c r="L16" s="180"/>
      <c r="M16" s="20"/>
      <c r="N16" s="20"/>
      <c r="O16" s="180"/>
      <c r="P16" s="225">
        <v>519386</v>
      </c>
      <c r="Q16" s="228">
        <f>H16/P16</f>
        <v>0.26463747578871977</v>
      </c>
      <c r="R16" s="217">
        <f>M19/H16</f>
        <v>0.26150790475012547</v>
      </c>
      <c r="S16" s="203">
        <f>H16/H170</f>
        <v>2.4567566572423281E-2</v>
      </c>
      <c r="T16" s="237">
        <v>4996</v>
      </c>
      <c r="U16" s="237">
        <v>198</v>
      </c>
      <c r="V16" s="240">
        <f>SUM(T16:U16)</f>
        <v>5194</v>
      </c>
      <c r="W16" s="251">
        <f>V16/V170</f>
        <v>9.5601133077734355E-3</v>
      </c>
      <c r="X16" s="248" t="s">
        <v>22</v>
      </c>
    </row>
    <row r="17" spans="1:24" ht="19" customHeight="1" x14ac:dyDescent="0.2">
      <c r="A17" s="29"/>
      <c r="B17" s="73" t="s">
        <v>11</v>
      </c>
      <c r="C17" s="19">
        <v>2339</v>
      </c>
      <c r="D17" s="19">
        <v>12207</v>
      </c>
      <c r="E17" s="19">
        <v>13048</v>
      </c>
      <c r="F17" s="19">
        <v>13337</v>
      </c>
      <c r="G17" s="19">
        <v>15849</v>
      </c>
      <c r="H17" s="20"/>
      <c r="I17" s="19">
        <f>SUM(C17:H17)</f>
        <v>56780</v>
      </c>
      <c r="J17" s="181">
        <f>I17/H16</f>
        <v>0.41309867660004801</v>
      </c>
      <c r="K17" s="19"/>
      <c r="L17" s="181"/>
      <c r="M17" s="19"/>
      <c r="N17" s="19"/>
      <c r="O17" s="181"/>
      <c r="P17" s="226"/>
      <c r="Q17" s="229"/>
      <c r="R17" s="217"/>
      <c r="S17" s="203"/>
      <c r="T17" s="238"/>
      <c r="U17" s="238"/>
      <c r="V17" s="241"/>
      <c r="W17" s="252"/>
      <c r="X17" s="249"/>
    </row>
    <row r="18" spans="1:24" ht="19" customHeight="1" x14ac:dyDescent="0.2">
      <c r="A18" s="29"/>
      <c r="B18" s="73" t="s">
        <v>12</v>
      </c>
      <c r="C18" s="19">
        <v>3378</v>
      </c>
      <c r="D18" s="19">
        <v>16186</v>
      </c>
      <c r="E18" s="19">
        <v>16587</v>
      </c>
      <c r="F18" s="19">
        <v>18337</v>
      </c>
      <c r="G18" s="19">
        <v>26181</v>
      </c>
      <c r="H18" s="20"/>
      <c r="I18" s="19"/>
      <c r="J18" s="181"/>
      <c r="K18" s="19">
        <f>SUM(C18:I18)</f>
        <v>80669</v>
      </c>
      <c r="L18" s="181">
        <f>K18/H16</f>
        <v>0.58690132339995194</v>
      </c>
      <c r="M18" s="19"/>
      <c r="N18" s="19"/>
      <c r="O18" s="181"/>
      <c r="P18" s="226"/>
      <c r="Q18" s="229"/>
      <c r="R18" s="217"/>
      <c r="S18" s="203"/>
      <c r="T18" s="238"/>
      <c r="U18" s="238"/>
      <c r="V18" s="241"/>
      <c r="W18" s="252"/>
      <c r="X18" s="249"/>
    </row>
    <row r="19" spans="1:24" s="24" customFormat="1" ht="19" customHeight="1" x14ac:dyDescent="0.2">
      <c r="A19" s="29"/>
      <c r="B19" s="182" t="s">
        <v>63</v>
      </c>
      <c r="C19" s="27">
        <v>1415</v>
      </c>
      <c r="D19" s="27">
        <v>6756</v>
      </c>
      <c r="E19" s="27">
        <v>6983</v>
      </c>
      <c r="F19" s="27">
        <v>8276</v>
      </c>
      <c r="G19" s="27">
        <v>12514</v>
      </c>
      <c r="H19" s="183"/>
      <c r="I19" s="27"/>
      <c r="J19" s="184"/>
      <c r="K19" s="27"/>
      <c r="L19" s="184"/>
      <c r="M19" s="27">
        <f>SUM(C19:K19)</f>
        <v>35944</v>
      </c>
      <c r="N19" s="27">
        <v>144351</v>
      </c>
      <c r="O19" s="184">
        <f>M19/N19</f>
        <v>0.24900416346267085</v>
      </c>
      <c r="P19" s="227"/>
      <c r="Q19" s="230"/>
      <c r="R19" s="217"/>
      <c r="S19" s="203"/>
      <c r="T19" s="239"/>
      <c r="U19" s="239"/>
      <c r="V19" s="242"/>
      <c r="W19" s="253"/>
      <c r="X19" s="250"/>
    </row>
    <row r="20" spans="1:24" s="13" customFormat="1" ht="19" customHeight="1" x14ac:dyDescent="0.2">
      <c r="A20" s="29"/>
      <c r="B20" s="12" t="s">
        <v>23</v>
      </c>
      <c r="C20" s="12">
        <f>SUM(C21:C22)</f>
        <v>4326</v>
      </c>
      <c r="D20" s="12">
        <f>SUM(D21:D22)</f>
        <v>21299</v>
      </c>
      <c r="E20" s="12">
        <f>SUM(E21:E22)</f>
        <v>20848</v>
      </c>
      <c r="F20" s="12">
        <f>SUM(F21:F22)</f>
        <v>23369</v>
      </c>
      <c r="G20" s="12">
        <f>SUM(G21:G22)</f>
        <v>32582</v>
      </c>
      <c r="H20" s="12">
        <f>SUM(C20:G20)</f>
        <v>102424</v>
      </c>
      <c r="I20" s="12"/>
      <c r="J20" s="33"/>
      <c r="K20" s="12"/>
      <c r="L20" s="33"/>
      <c r="M20" s="12"/>
      <c r="N20" s="12"/>
      <c r="O20" s="33"/>
      <c r="P20" s="219">
        <v>385190</v>
      </c>
      <c r="Q20" s="222">
        <f>H20/P20</f>
        <v>0.26590513772423996</v>
      </c>
      <c r="R20" s="214">
        <f>M23/H20</f>
        <v>0.26773021947980941</v>
      </c>
      <c r="S20" s="202">
        <f>H20/H170</f>
        <v>1.8307215320692637E-2</v>
      </c>
      <c r="T20" s="231">
        <v>488</v>
      </c>
      <c r="U20" s="231">
        <v>441</v>
      </c>
      <c r="V20" s="234">
        <f>SUM(T20:U20)</f>
        <v>929</v>
      </c>
      <c r="W20" s="254">
        <f>V20/V170</f>
        <v>1.7099240013325996E-3</v>
      </c>
      <c r="X20" s="245" t="s">
        <v>23</v>
      </c>
    </row>
    <row r="21" spans="1:24" ht="19" customHeight="1" x14ac:dyDescent="0.2">
      <c r="A21" s="29"/>
      <c r="B21" s="8" t="s">
        <v>11</v>
      </c>
      <c r="C21" s="7">
        <v>2502</v>
      </c>
      <c r="D21" s="7">
        <v>12808</v>
      </c>
      <c r="E21" s="7">
        <v>12636</v>
      </c>
      <c r="F21" s="7">
        <v>13394</v>
      </c>
      <c r="G21" s="7">
        <v>16904</v>
      </c>
      <c r="H21" s="12"/>
      <c r="I21" s="7">
        <f>SUM(C21:H21)</f>
        <v>58244</v>
      </c>
      <c r="J21" s="34">
        <f>I21/H20</f>
        <v>0.56865578380067172</v>
      </c>
      <c r="K21" s="7"/>
      <c r="L21" s="34"/>
      <c r="M21" s="7"/>
      <c r="N21" s="7"/>
      <c r="O21" s="34"/>
      <c r="P21" s="220"/>
      <c r="Q21" s="223"/>
      <c r="R21" s="215"/>
      <c r="S21" s="202"/>
      <c r="T21" s="232"/>
      <c r="U21" s="232"/>
      <c r="V21" s="235"/>
      <c r="W21" s="255"/>
      <c r="X21" s="246"/>
    </row>
    <row r="22" spans="1:24" ht="19" customHeight="1" x14ac:dyDescent="0.2">
      <c r="A22" s="29"/>
      <c r="B22" s="8" t="s">
        <v>12</v>
      </c>
      <c r="C22" s="7">
        <v>1824</v>
      </c>
      <c r="D22" s="7">
        <v>8491</v>
      </c>
      <c r="E22" s="7">
        <v>8212</v>
      </c>
      <c r="F22" s="7">
        <v>9975</v>
      </c>
      <c r="G22" s="7">
        <v>15678</v>
      </c>
      <c r="H22" s="12"/>
      <c r="I22" s="7"/>
      <c r="J22" s="34"/>
      <c r="K22" s="7">
        <f>SUM(C22:I22)</f>
        <v>44180</v>
      </c>
      <c r="L22" s="34">
        <f>K22/H20</f>
        <v>0.43134421619932828</v>
      </c>
      <c r="M22" s="7"/>
      <c r="N22" s="7"/>
      <c r="O22" s="34"/>
      <c r="P22" s="220"/>
      <c r="Q22" s="223"/>
      <c r="R22" s="215"/>
      <c r="S22" s="202"/>
      <c r="T22" s="232"/>
      <c r="U22" s="232"/>
      <c r="V22" s="235"/>
      <c r="W22" s="255"/>
      <c r="X22" s="246"/>
    </row>
    <row r="23" spans="1:24" s="24" customFormat="1" ht="19" customHeight="1" x14ac:dyDescent="0.2">
      <c r="A23" s="29"/>
      <c r="B23" s="21" t="s">
        <v>64</v>
      </c>
      <c r="C23" s="22">
        <v>1116</v>
      </c>
      <c r="D23" s="22">
        <v>5231</v>
      </c>
      <c r="E23" s="22">
        <v>4942</v>
      </c>
      <c r="F23" s="22">
        <v>6143</v>
      </c>
      <c r="G23" s="22">
        <v>9990</v>
      </c>
      <c r="H23" s="23"/>
      <c r="I23" s="22"/>
      <c r="J23" s="178"/>
      <c r="K23" s="22"/>
      <c r="L23" s="178"/>
      <c r="M23" s="22">
        <f>SUM(C23:K23)</f>
        <v>27422</v>
      </c>
      <c r="N23" s="22">
        <v>118392</v>
      </c>
      <c r="O23" s="178">
        <f>M23/N23</f>
        <v>0.23162037975538888</v>
      </c>
      <c r="P23" s="221"/>
      <c r="Q23" s="224"/>
      <c r="R23" s="216"/>
      <c r="S23" s="202"/>
      <c r="T23" s="233"/>
      <c r="U23" s="233"/>
      <c r="V23" s="236"/>
      <c r="W23" s="256"/>
      <c r="X23" s="247"/>
    </row>
    <row r="24" spans="1:24" s="13" customFormat="1" ht="19" customHeight="1" x14ac:dyDescent="0.2">
      <c r="A24" s="29"/>
      <c r="B24" s="20" t="s">
        <v>24</v>
      </c>
      <c r="C24" s="20">
        <f>SUM(C25:C26)</f>
        <v>2650</v>
      </c>
      <c r="D24" s="20">
        <f>SUM(D25:D26)</f>
        <v>13291</v>
      </c>
      <c r="E24" s="20">
        <f>SUM(E25:E26)</f>
        <v>13798</v>
      </c>
      <c r="F24" s="20">
        <f>SUM(F25:F26)</f>
        <v>14410</v>
      </c>
      <c r="G24" s="20">
        <f>SUM(G25:G26)</f>
        <v>18565</v>
      </c>
      <c r="H24" s="20">
        <f>SUM(C24:G24)</f>
        <v>62714</v>
      </c>
      <c r="I24" s="20"/>
      <c r="J24" s="180"/>
      <c r="K24" s="20"/>
      <c r="L24" s="180"/>
      <c r="M24" s="20"/>
      <c r="N24" s="20"/>
      <c r="O24" s="180"/>
      <c r="P24" s="225">
        <v>242986</v>
      </c>
      <c r="Q24" s="228">
        <f>H24/P24</f>
        <v>0.25809717432280049</v>
      </c>
      <c r="R24" s="217">
        <f>M27/H24</f>
        <v>0.27719488471473674</v>
      </c>
      <c r="S24" s="203">
        <f>H24/H170</f>
        <v>1.1209469476118079E-2</v>
      </c>
      <c r="T24" s="237">
        <v>242</v>
      </c>
      <c r="U24" s="237">
        <v>160</v>
      </c>
      <c r="V24" s="240">
        <f>SUM(T24:U24)</f>
        <v>402</v>
      </c>
      <c r="W24" s="251">
        <f>V24/V170</f>
        <v>7.3992405655081274E-4</v>
      </c>
      <c r="X24" s="248" t="s">
        <v>24</v>
      </c>
    </row>
    <row r="25" spans="1:24" ht="19" customHeight="1" x14ac:dyDescent="0.2">
      <c r="A25" s="29"/>
      <c r="B25" s="73" t="s">
        <v>11</v>
      </c>
      <c r="C25" s="19">
        <v>1560</v>
      </c>
      <c r="D25" s="19">
        <v>8124</v>
      </c>
      <c r="E25" s="19">
        <v>8469</v>
      </c>
      <c r="F25" s="19">
        <v>8143</v>
      </c>
      <c r="G25" s="19">
        <v>9420</v>
      </c>
      <c r="H25" s="20"/>
      <c r="I25" s="19">
        <f>SUM(C25:H25)</f>
        <v>35716</v>
      </c>
      <c r="J25" s="181">
        <f>I25/H24</f>
        <v>0.56950601141690849</v>
      </c>
      <c r="K25" s="19"/>
      <c r="L25" s="181"/>
      <c r="M25" s="19"/>
      <c r="N25" s="19"/>
      <c r="O25" s="181"/>
      <c r="P25" s="226"/>
      <c r="Q25" s="229"/>
      <c r="R25" s="217"/>
      <c r="S25" s="203"/>
      <c r="T25" s="238"/>
      <c r="U25" s="238"/>
      <c r="V25" s="241"/>
      <c r="W25" s="252"/>
      <c r="X25" s="249"/>
    </row>
    <row r="26" spans="1:24" ht="19" customHeight="1" x14ac:dyDescent="0.2">
      <c r="A26" s="29"/>
      <c r="B26" s="73" t="s">
        <v>12</v>
      </c>
      <c r="C26" s="19">
        <v>1090</v>
      </c>
      <c r="D26" s="19">
        <v>5167</v>
      </c>
      <c r="E26" s="19">
        <v>5329</v>
      </c>
      <c r="F26" s="19">
        <v>6267</v>
      </c>
      <c r="G26" s="19">
        <v>9145</v>
      </c>
      <c r="H26" s="20"/>
      <c r="I26" s="19"/>
      <c r="J26" s="181"/>
      <c r="K26" s="19">
        <f>SUM(C26:I26)</f>
        <v>26998</v>
      </c>
      <c r="L26" s="181">
        <f>K26/H24</f>
        <v>0.43049398858309151</v>
      </c>
      <c r="M26" s="19"/>
      <c r="N26" s="19"/>
      <c r="O26" s="181"/>
      <c r="P26" s="226"/>
      <c r="Q26" s="229"/>
      <c r="R26" s="217"/>
      <c r="S26" s="203"/>
      <c r="T26" s="238"/>
      <c r="U26" s="238"/>
      <c r="V26" s="241"/>
      <c r="W26" s="252"/>
      <c r="X26" s="249"/>
    </row>
    <row r="27" spans="1:24" s="24" customFormat="1" ht="19" customHeight="1" x14ac:dyDescent="0.2">
      <c r="A27" s="30"/>
      <c r="B27" s="182" t="s">
        <v>65</v>
      </c>
      <c r="C27" s="27">
        <v>657</v>
      </c>
      <c r="D27" s="27">
        <v>3137</v>
      </c>
      <c r="E27" s="27">
        <v>3287</v>
      </c>
      <c r="F27" s="27">
        <v>3997</v>
      </c>
      <c r="G27" s="27">
        <v>6306</v>
      </c>
      <c r="H27" s="183"/>
      <c r="I27" s="27"/>
      <c r="J27" s="184"/>
      <c r="K27" s="27"/>
      <c r="L27" s="184"/>
      <c r="M27" s="27">
        <f>SUM(C27:K27)</f>
        <v>17384</v>
      </c>
      <c r="N27" s="27">
        <v>69044</v>
      </c>
      <c r="O27" s="184">
        <f>M27/N27</f>
        <v>0.25178147268408552</v>
      </c>
      <c r="P27" s="227"/>
      <c r="Q27" s="230"/>
      <c r="R27" s="217"/>
      <c r="S27" s="203"/>
      <c r="T27" s="239"/>
      <c r="U27" s="239"/>
      <c r="V27" s="242"/>
      <c r="W27" s="253"/>
      <c r="X27" s="250"/>
    </row>
    <row r="28" spans="1:24" s="13" customFormat="1" ht="19" customHeight="1" x14ac:dyDescent="0.2">
      <c r="A28" s="205" t="s">
        <v>3</v>
      </c>
      <c r="B28" s="63" t="s">
        <v>25</v>
      </c>
      <c r="C28" s="12">
        <f>SUM(C29:C30)</f>
        <v>3841</v>
      </c>
      <c r="D28" s="12">
        <f>SUM(D29:D30)</f>
        <v>18341</v>
      </c>
      <c r="E28" s="12">
        <f>SUM(E29:E30)</f>
        <v>19738</v>
      </c>
      <c r="F28" s="12">
        <f>SUM(F29:F30)</f>
        <v>21037</v>
      </c>
      <c r="G28" s="12">
        <f>SUM(G29:G30)</f>
        <v>28232</v>
      </c>
      <c r="H28" s="12">
        <f>SUM(C28:G28)</f>
        <v>91189</v>
      </c>
      <c r="I28" s="12"/>
      <c r="J28" s="33"/>
      <c r="K28" s="12"/>
      <c r="L28" s="33"/>
      <c r="M28" s="12"/>
      <c r="N28" s="12"/>
      <c r="O28" s="33"/>
      <c r="P28" s="219">
        <v>372579</v>
      </c>
      <c r="Q28" s="222">
        <f>H28/P28</f>
        <v>0.24475077768741663</v>
      </c>
      <c r="R28" s="218">
        <f>M31/H28</f>
        <v>0.18578995273552731</v>
      </c>
      <c r="S28" s="202">
        <f>H28/H170</f>
        <v>1.6299076953435142E-2</v>
      </c>
      <c r="T28" s="231">
        <v>5899</v>
      </c>
      <c r="U28" s="231"/>
      <c r="V28" s="234">
        <f>SUM(T28:U28)</f>
        <v>5899</v>
      </c>
      <c r="W28" s="254">
        <f>V28/V170</f>
        <v>1.0857741317396129E-2</v>
      </c>
      <c r="X28" s="245" t="s">
        <v>25</v>
      </c>
    </row>
    <row r="29" spans="1:24" ht="19" customHeight="1" x14ac:dyDescent="0.2">
      <c r="A29" s="206"/>
      <c r="B29" s="8" t="s">
        <v>11</v>
      </c>
      <c r="C29" s="7">
        <v>1597</v>
      </c>
      <c r="D29" s="7">
        <v>8097</v>
      </c>
      <c r="E29" s="7">
        <v>8962</v>
      </c>
      <c r="F29" s="7">
        <v>8867</v>
      </c>
      <c r="G29" s="7">
        <v>10790</v>
      </c>
      <c r="H29" s="12"/>
      <c r="I29" s="7">
        <f>SUM(C29:H29)</f>
        <v>38313</v>
      </c>
      <c r="J29" s="34">
        <f>I29/H28</f>
        <v>0.42014936012018994</v>
      </c>
      <c r="K29" s="7"/>
      <c r="L29" s="34"/>
      <c r="M29" s="7"/>
      <c r="N29" s="7"/>
      <c r="O29" s="34"/>
      <c r="P29" s="220"/>
      <c r="Q29" s="223"/>
      <c r="R29" s="218"/>
      <c r="S29" s="202"/>
      <c r="T29" s="232"/>
      <c r="U29" s="232"/>
      <c r="V29" s="235"/>
      <c r="W29" s="255"/>
      <c r="X29" s="246"/>
    </row>
    <row r="30" spans="1:24" ht="19" customHeight="1" x14ac:dyDescent="0.2">
      <c r="A30" s="206"/>
      <c r="B30" s="8" t="s">
        <v>12</v>
      </c>
      <c r="C30" s="7">
        <v>2244</v>
      </c>
      <c r="D30" s="7">
        <v>10244</v>
      </c>
      <c r="E30" s="7">
        <v>10776</v>
      </c>
      <c r="F30" s="7">
        <v>12170</v>
      </c>
      <c r="G30" s="7">
        <v>17442</v>
      </c>
      <c r="H30" s="12"/>
      <c r="I30" s="7"/>
      <c r="J30" s="34"/>
      <c r="K30" s="7">
        <f>SUM(C30:I30)</f>
        <v>52876</v>
      </c>
      <c r="L30" s="34">
        <f>K30/H28</f>
        <v>0.57985063987981011</v>
      </c>
      <c r="M30" s="7"/>
      <c r="N30" s="7"/>
      <c r="O30" s="34"/>
      <c r="P30" s="220"/>
      <c r="Q30" s="223"/>
      <c r="R30" s="218"/>
      <c r="S30" s="202"/>
      <c r="T30" s="232"/>
      <c r="U30" s="232"/>
      <c r="V30" s="235"/>
      <c r="W30" s="255"/>
      <c r="X30" s="246"/>
    </row>
    <row r="31" spans="1:24" s="24" customFormat="1" ht="19" customHeight="1" x14ac:dyDescent="0.2">
      <c r="A31" s="206"/>
      <c r="B31" s="21" t="s">
        <v>16</v>
      </c>
      <c r="C31" s="22">
        <v>751</v>
      </c>
      <c r="D31" s="22">
        <v>3044</v>
      </c>
      <c r="E31" s="22">
        <v>3099</v>
      </c>
      <c r="F31" s="22">
        <v>3757</v>
      </c>
      <c r="G31" s="22">
        <v>6291</v>
      </c>
      <c r="H31" s="23"/>
      <c r="I31" s="22"/>
      <c r="J31" s="178"/>
      <c r="K31" s="22"/>
      <c r="L31" s="178"/>
      <c r="M31" s="22">
        <f>SUM(C31:K31)</f>
        <v>16942</v>
      </c>
      <c r="N31" s="22">
        <v>74905</v>
      </c>
      <c r="O31" s="178">
        <f>M31/N31</f>
        <v>0.22617982778185702</v>
      </c>
      <c r="P31" s="221"/>
      <c r="Q31" s="224"/>
      <c r="R31" s="218"/>
      <c r="S31" s="202"/>
      <c r="T31" s="233"/>
      <c r="U31" s="233"/>
      <c r="V31" s="236"/>
      <c r="W31" s="256"/>
      <c r="X31" s="247"/>
    </row>
    <row r="32" spans="1:24" s="13" customFormat="1" ht="19" customHeight="1" x14ac:dyDescent="0.2">
      <c r="A32" s="206"/>
      <c r="B32" s="20" t="s">
        <v>26</v>
      </c>
      <c r="C32" s="20">
        <f>SUM(C33:C34)</f>
        <v>6572</v>
      </c>
      <c r="D32" s="20">
        <f>SUM(D33:D34)</f>
        <v>30006</v>
      </c>
      <c r="E32" s="20">
        <f>SUM(E33:E34)</f>
        <v>28409</v>
      </c>
      <c r="F32" s="20">
        <f>SUM(F33:F34)</f>
        <v>33326</v>
      </c>
      <c r="G32" s="20">
        <f>SUM(G33:G34)</f>
        <v>52295</v>
      </c>
      <c r="H32" s="20">
        <f>SUM(C32:G32)</f>
        <v>150608</v>
      </c>
      <c r="I32" s="20"/>
      <c r="J32" s="180"/>
      <c r="K32" s="20"/>
      <c r="L32" s="180"/>
      <c r="M32" s="20"/>
      <c r="N32" s="20"/>
      <c r="O32" s="180"/>
      <c r="P32" s="225">
        <v>638369</v>
      </c>
      <c r="Q32" s="228">
        <f>H32/P32</f>
        <v>0.2359262432856232</v>
      </c>
      <c r="R32" s="217">
        <f>M35/H32</f>
        <v>0.39281445872729204</v>
      </c>
      <c r="S32" s="203">
        <f>H32/H170</f>
        <v>2.6919599752195548E-2</v>
      </c>
      <c r="T32" s="237">
        <v>20493</v>
      </c>
      <c r="U32" s="237">
        <v>1334</v>
      </c>
      <c r="V32" s="240">
        <f>SUM(T32:U32)</f>
        <v>21827</v>
      </c>
      <c r="W32" s="251">
        <f>V32/V170</f>
        <v>4.0174931299339772E-2</v>
      </c>
      <c r="X32" s="248" t="s">
        <v>26</v>
      </c>
    </row>
    <row r="33" spans="1:24" ht="19" customHeight="1" x14ac:dyDescent="0.2">
      <c r="A33" s="206"/>
      <c r="B33" s="73" t="s">
        <v>11</v>
      </c>
      <c r="C33" s="19">
        <v>2226</v>
      </c>
      <c r="D33" s="19">
        <v>11098</v>
      </c>
      <c r="E33" s="19">
        <v>10495</v>
      </c>
      <c r="F33" s="19">
        <v>10786</v>
      </c>
      <c r="G33" s="19">
        <v>14397</v>
      </c>
      <c r="H33" s="20"/>
      <c r="I33" s="19">
        <f>SUM(C33:H33)</f>
        <v>49002</v>
      </c>
      <c r="J33" s="181">
        <f>I33/H32</f>
        <v>0.32536120259215978</v>
      </c>
      <c r="K33" s="19"/>
      <c r="L33" s="181"/>
      <c r="M33" s="19"/>
      <c r="N33" s="19"/>
      <c r="O33" s="181"/>
      <c r="P33" s="226"/>
      <c r="Q33" s="229"/>
      <c r="R33" s="217"/>
      <c r="S33" s="203"/>
      <c r="T33" s="238"/>
      <c r="U33" s="238"/>
      <c r="V33" s="241"/>
      <c r="W33" s="252"/>
      <c r="X33" s="249"/>
    </row>
    <row r="34" spans="1:24" ht="19" customHeight="1" x14ac:dyDescent="0.2">
      <c r="A34" s="206"/>
      <c r="B34" s="73" t="s">
        <v>12</v>
      </c>
      <c r="C34" s="19">
        <v>4346</v>
      </c>
      <c r="D34" s="19">
        <v>18908</v>
      </c>
      <c r="E34" s="19">
        <v>17914</v>
      </c>
      <c r="F34" s="19">
        <v>22540</v>
      </c>
      <c r="G34" s="19">
        <v>37898</v>
      </c>
      <c r="H34" s="20"/>
      <c r="I34" s="19"/>
      <c r="J34" s="181"/>
      <c r="K34" s="19">
        <f>SUM(C34:I34)</f>
        <v>101606</v>
      </c>
      <c r="L34" s="181">
        <f>K34/H32</f>
        <v>0.67463879740784027</v>
      </c>
      <c r="M34" s="19"/>
      <c r="N34" s="19"/>
      <c r="O34" s="181"/>
      <c r="P34" s="226"/>
      <c r="Q34" s="229"/>
      <c r="R34" s="217"/>
      <c r="S34" s="203"/>
      <c r="T34" s="238"/>
      <c r="U34" s="238"/>
      <c r="V34" s="241"/>
      <c r="W34" s="252"/>
      <c r="X34" s="249"/>
    </row>
    <row r="35" spans="1:24" s="24" customFormat="1" ht="19" customHeight="1" x14ac:dyDescent="0.2">
      <c r="A35" s="206"/>
      <c r="B35" s="182" t="s">
        <v>66</v>
      </c>
      <c r="C35" s="27">
        <v>2302</v>
      </c>
      <c r="D35" s="27">
        <v>9753</v>
      </c>
      <c r="E35" s="27">
        <v>9492</v>
      </c>
      <c r="F35" s="27">
        <v>13514</v>
      </c>
      <c r="G35" s="27">
        <v>24100</v>
      </c>
      <c r="H35" s="183"/>
      <c r="I35" s="27"/>
      <c r="J35" s="184"/>
      <c r="K35" s="27"/>
      <c r="L35" s="184"/>
      <c r="M35" s="27">
        <f>SUM(C35:K35)</f>
        <v>59161</v>
      </c>
      <c r="N35" s="27">
        <v>289122</v>
      </c>
      <c r="O35" s="184">
        <f>M35/N35</f>
        <v>0.20462296193302482</v>
      </c>
      <c r="P35" s="227"/>
      <c r="Q35" s="230"/>
      <c r="R35" s="217"/>
      <c r="S35" s="203"/>
      <c r="T35" s="239"/>
      <c r="U35" s="239"/>
      <c r="V35" s="242"/>
      <c r="W35" s="253"/>
      <c r="X35" s="250"/>
    </row>
    <row r="36" spans="1:24" s="13" customFormat="1" ht="19" customHeight="1" x14ac:dyDescent="0.2">
      <c r="A36" s="206"/>
      <c r="B36" s="63" t="s">
        <v>27</v>
      </c>
      <c r="C36" s="12">
        <f>C37+C38</f>
        <v>2691</v>
      </c>
      <c r="D36" s="12">
        <f t="shared" ref="D36:F36" si="0">D37+D38</f>
        <v>12653</v>
      </c>
      <c r="E36" s="12">
        <f t="shared" si="0"/>
        <v>12222</v>
      </c>
      <c r="F36" s="12">
        <f t="shared" si="0"/>
        <v>11879</v>
      </c>
      <c r="G36" s="12">
        <f>G37+G38</f>
        <v>18008</v>
      </c>
      <c r="H36" s="12">
        <f>SUM(C36:G36)</f>
        <v>57453</v>
      </c>
      <c r="I36" s="12"/>
      <c r="J36" s="33"/>
      <c r="K36" s="12"/>
      <c r="L36" s="33"/>
      <c r="M36" s="12"/>
      <c r="N36" s="12"/>
      <c r="O36" s="33"/>
      <c r="P36" s="219">
        <v>225407</v>
      </c>
      <c r="Q36" s="222">
        <f>H36/P36</f>
        <v>0.25488560692436346</v>
      </c>
      <c r="R36" s="218">
        <f>M39/H36</f>
        <v>0.25063965328181298</v>
      </c>
      <c r="S36" s="202">
        <f>H36/H170</f>
        <v>1.0269120926928787E-2</v>
      </c>
      <c r="T36" s="231">
        <v>402</v>
      </c>
      <c r="U36" s="231"/>
      <c r="V36" s="234">
        <f>SUM(T36:U36)</f>
        <v>402</v>
      </c>
      <c r="W36" s="254">
        <f>V36/V170</f>
        <v>7.3992405655081274E-4</v>
      </c>
      <c r="X36" s="245" t="s">
        <v>27</v>
      </c>
    </row>
    <row r="37" spans="1:24" ht="19" customHeight="1" x14ac:dyDescent="0.2">
      <c r="A37" s="206"/>
      <c r="B37" s="8" t="s">
        <v>11</v>
      </c>
      <c r="C37" s="7">
        <v>1470</v>
      </c>
      <c r="D37" s="7">
        <v>7139</v>
      </c>
      <c r="E37" s="7">
        <v>6894</v>
      </c>
      <c r="F37" s="7">
        <v>6384</v>
      </c>
      <c r="G37" s="7">
        <v>9133</v>
      </c>
      <c r="H37" s="12"/>
      <c r="I37" s="7">
        <f>SUM(C37:G37)</f>
        <v>31020</v>
      </c>
      <c r="J37" s="34">
        <f>I37/H36</f>
        <v>0.53991958644457205</v>
      </c>
      <c r="K37" s="7"/>
      <c r="L37" s="34"/>
      <c r="M37" s="7"/>
      <c r="N37" s="7"/>
      <c r="O37" s="34"/>
      <c r="P37" s="220"/>
      <c r="Q37" s="223"/>
      <c r="R37" s="218"/>
      <c r="S37" s="202"/>
      <c r="T37" s="232"/>
      <c r="U37" s="232"/>
      <c r="V37" s="235"/>
      <c r="W37" s="255"/>
      <c r="X37" s="246"/>
    </row>
    <row r="38" spans="1:24" ht="19" customHeight="1" x14ac:dyDescent="0.2">
      <c r="A38" s="206"/>
      <c r="B38" s="8" t="s">
        <v>12</v>
      </c>
      <c r="C38" s="7">
        <v>1221</v>
      </c>
      <c r="D38" s="7">
        <v>5514</v>
      </c>
      <c r="E38" s="7">
        <v>5328</v>
      </c>
      <c r="F38" s="7">
        <v>5495</v>
      </c>
      <c r="G38" s="7">
        <v>8875</v>
      </c>
      <c r="H38" s="12"/>
      <c r="I38" s="7"/>
      <c r="J38" s="34"/>
      <c r="K38" s="7">
        <f>SUM(C38:G38)</f>
        <v>26433</v>
      </c>
      <c r="L38" s="34">
        <f>K38/H36</f>
        <v>0.46008041355542789</v>
      </c>
      <c r="M38" s="7"/>
      <c r="N38" s="7"/>
      <c r="O38" s="34"/>
      <c r="P38" s="220"/>
      <c r="Q38" s="223"/>
      <c r="R38" s="218"/>
      <c r="S38" s="202"/>
      <c r="T38" s="232"/>
      <c r="U38" s="232"/>
      <c r="V38" s="235"/>
      <c r="W38" s="255"/>
      <c r="X38" s="246"/>
    </row>
    <row r="39" spans="1:24" s="24" customFormat="1" ht="19" customHeight="1" x14ac:dyDescent="0.2">
      <c r="A39" s="206"/>
      <c r="B39" s="21" t="s">
        <v>82</v>
      </c>
      <c r="C39" s="22">
        <v>669</v>
      </c>
      <c r="D39" s="22">
        <v>2936</v>
      </c>
      <c r="E39" s="22">
        <v>2773</v>
      </c>
      <c r="F39" s="22">
        <v>2918</v>
      </c>
      <c r="G39" s="22">
        <v>5104</v>
      </c>
      <c r="H39" s="23"/>
      <c r="I39" s="22"/>
      <c r="J39" s="178"/>
      <c r="K39" s="22"/>
      <c r="L39" s="178"/>
      <c r="M39" s="22">
        <f>SUM(C39:G39)</f>
        <v>14400</v>
      </c>
      <c r="N39" s="22">
        <v>63492</v>
      </c>
      <c r="O39" s="178">
        <f>M39/N39</f>
        <v>0.2268002268002268</v>
      </c>
      <c r="P39" s="221"/>
      <c r="Q39" s="224"/>
      <c r="R39" s="218"/>
      <c r="S39" s="202"/>
      <c r="T39" s="233"/>
      <c r="U39" s="233"/>
      <c r="V39" s="236"/>
      <c r="W39" s="256"/>
      <c r="X39" s="247"/>
    </row>
    <row r="40" spans="1:24" s="13" customFormat="1" ht="19" customHeight="1" x14ac:dyDescent="0.2">
      <c r="A40" s="206"/>
      <c r="B40" s="20" t="s">
        <v>28</v>
      </c>
      <c r="C40" s="20">
        <f>SUM(C41:C42)</f>
        <v>3780</v>
      </c>
      <c r="D40" s="20">
        <v>17683</v>
      </c>
      <c r="E40" s="20">
        <v>18110</v>
      </c>
      <c r="F40" s="20">
        <v>18297</v>
      </c>
      <c r="G40" s="20">
        <v>25079</v>
      </c>
      <c r="H40" s="20">
        <f>SUM(C40:G40)</f>
        <v>82949</v>
      </c>
      <c r="I40" s="20"/>
      <c r="J40" s="180"/>
      <c r="K40" s="20"/>
      <c r="L40" s="180"/>
      <c r="M40" s="20"/>
      <c r="N40" s="20"/>
      <c r="O40" s="180"/>
      <c r="P40" s="225">
        <v>329775</v>
      </c>
      <c r="Q40" s="228">
        <f>H40/P40</f>
        <v>0.25153210522325831</v>
      </c>
      <c r="R40" s="217">
        <f>M43/H40</f>
        <v>0.11362403404501561</v>
      </c>
      <c r="S40" s="203">
        <f>H40/H170</f>
        <v>1.4826263411272099E-2</v>
      </c>
      <c r="T40" s="237">
        <v>357</v>
      </c>
      <c r="U40" s="237">
        <v>849</v>
      </c>
      <c r="V40" s="240">
        <f>SUM(T40:U40)</f>
        <v>1206</v>
      </c>
      <c r="W40" s="251">
        <f>V40/V170</f>
        <v>2.219772169652438E-3</v>
      </c>
      <c r="X40" s="248" t="s">
        <v>28</v>
      </c>
    </row>
    <row r="41" spans="1:24" ht="19" customHeight="1" x14ac:dyDescent="0.2">
      <c r="A41" s="206"/>
      <c r="B41" s="73" t="s">
        <v>11</v>
      </c>
      <c r="C41" s="19">
        <v>2249</v>
      </c>
      <c r="D41" s="19">
        <v>10741</v>
      </c>
      <c r="E41" s="19">
        <v>11102</v>
      </c>
      <c r="F41" s="19">
        <v>10905</v>
      </c>
      <c r="G41" s="19">
        <v>14050</v>
      </c>
      <c r="H41" s="20"/>
      <c r="I41" s="19">
        <f>SUM(C41:H41)</f>
        <v>49047</v>
      </c>
      <c r="J41" s="181">
        <f>I41/H40</f>
        <v>0.59129103424996077</v>
      </c>
      <c r="K41" s="19"/>
      <c r="L41" s="181"/>
      <c r="M41" s="19"/>
      <c r="N41" s="19"/>
      <c r="O41" s="181"/>
      <c r="P41" s="226"/>
      <c r="Q41" s="229"/>
      <c r="R41" s="217"/>
      <c r="S41" s="203"/>
      <c r="T41" s="238"/>
      <c r="U41" s="238"/>
      <c r="V41" s="241"/>
      <c r="W41" s="252"/>
      <c r="X41" s="249"/>
    </row>
    <row r="42" spans="1:24" ht="19" customHeight="1" x14ac:dyDescent="0.2">
      <c r="A42" s="206"/>
      <c r="B42" s="73" t="s">
        <v>12</v>
      </c>
      <c r="C42" s="19">
        <v>1531</v>
      </c>
      <c r="D42" s="19">
        <v>6942</v>
      </c>
      <c r="E42" s="19">
        <v>7008</v>
      </c>
      <c r="F42" s="19">
        <v>7392</v>
      </c>
      <c r="G42" s="19">
        <v>11029</v>
      </c>
      <c r="H42" s="20"/>
      <c r="I42" s="19"/>
      <c r="J42" s="181"/>
      <c r="K42" s="19">
        <f>SUM(C42:J42)</f>
        <v>33902</v>
      </c>
      <c r="L42" s="181">
        <f>K42/H40</f>
        <v>0.40870896575003918</v>
      </c>
      <c r="M42" s="19"/>
      <c r="N42" s="19"/>
      <c r="O42" s="181"/>
      <c r="P42" s="226"/>
      <c r="Q42" s="229"/>
      <c r="R42" s="217"/>
      <c r="S42" s="203"/>
      <c r="T42" s="238"/>
      <c r="U42" s="238"/>
      <c r="V42" s="241"/>
      <c r="W42" s="252"/>
      <c r="X42" s="249"/>
    </row>
    <row r="43" spans="1:24" s="24" customFormat="1" ht="19" customHeight="1" x14ac:dyDescent="0.2">
      <c r="A43" s="206"/>
      <c r="B43" s="182" t="s">
        <v>84</v>
      </c>
      <c r="C43" s="27">
        <v>437</v>
      </c>
      <c r="D43" s="27">
        <v>1964</v>
      </c>
      <c r="E43" s="27">
        <v>1957</v>
      </c>
      <c r="F43" s="27">
        <v>1998</v>
      </c>
      <c r="G43" s="27">
        <v>3069</v>
      </c>
      <c r="H43" s="183"/>
      <c r="I43" s="27"/>
      <c r="J43" s="184"/>
      <c r="K43" s="27"/>
      <c r="L43" s="184"/>
      <c r="M43" s="27">
        <f>SUM(C43:G43)</f>
        <v>9425</v>
      </c>
      <c r="N43" s="27">
        <v>41339</v>
      </c>
      <c r="O43" s="184">
        <f>M43/N43</f>
        <v>0.22799293645226057</v>
      </c>
      <c r="P43" s="227"/>
      <c r="Q43" s="230"/>
      <c r="R43" s="217"/>
      <c r="S43" s="203"/>
      <c r="T43" s="239"/>
      <c r="U43" s="239"/>
      <c r="V43" s="242"/>
      <c r="W43" s="253"/>
      <c r="X43" s="250"/>
    </row>
    <row r="44" spans="1:24" s="13" customFormat="1" ht="19" customHeight="1" x14ac:dyDescent="0.2">
      <c r="A44" s="206"/>
      <c r="B44" s="12" t="s">
        <v>29</v>
      </c>
      <c r="C44" s="12">
        <f>SUM(C45:C46)</f>
        <v>6572</v>
      </c>
      <c r="D44" s="12">
        <v>32198</v>
      </c>
      <c r="E44" s="12">
        <v>31664</v>
      </c>
      <c r="F44" s="12">
        <v>32946</v>
      </c>
      <c r="G44" s="12">
        <v>44604</v>
      </c>
      <c r="H44" s="12">
        <f>SUM(C44:G44)</f>
        <v>147984</v>
      </c>
      <c r="I44" s="12"/>
      <c r="J44" s="33"/>
      <c r="K44" s="12"/>
      <c r="L44" s="33"/>
      <c r="M44" s="12"/>
      <c r="N44" s="12"/>
      <c r="O44" s="33"/>
      <c r="P44" s="219">
        <v>589072</v>
      </c>
      <c r="Q44" s="222">
        <f>H44/P44</f>
        <v>0.25121547111388759</v>
      </c>
      <c r="R44" s="218">
        <f>M47/H44</f>
        <v>0.2155976321764515</v>
      </c>
      <c r="S44" s="202">
        <f>H44/H170</f>
        <v>2.6450587284399939E-2</v>
      </c>
      <c r="T44" s="231">
        <v>9856</v>
      </c>
      <c r="U44" s="231">
        <v>2231</v>
      </c>
      <c r="V44" s="234">
        <f>SUM(T44:U44)</f>
        <v>12087</v>
      </c>
      <c r="W44" s="254">
        <f>V44/V170</f>
        <v>2.2247418088382272E-2</v>
      </c>
      <c r="X44" s="245" t="s">
        <v>29</v>
      </c>
    </row>
    <row r="45" spans="1:24" ht="19" customHeight="1" x14ac:dyDescent="0.2">
      <c r="A45" s="206"/>
      <c r="B45" s="8" t="s">
        <v>11</v>
      </c>
      <c r="C45" s="7">
        <v>3440</v>
      </c>
      <c r="D45" s="7">
        <v>17845</v>
      </c>
      <c r="E45" s="7">
        <v>17328</v>
      </c>
      <c r="F45" s="7">
        <v>16871</v>
      </c>
      <c r="G45" s="7">
        <v>21111</v>
      </c>
      <c r="H45" s="12"/>
      <c r="I45" s="7">
        <f>SUM(C45:H45)</f>
        <v>76595</v>
      </c>
      <c r="J45" s="34">
        <f>I45/H44</f>
        <v>0.51758973943128983</v>
      </c>
      <c r="K45" s="7"/>
      <c r="L45" s="34"/>
      <c r="M45" s="7"/>
      <c r="N45" s="7"/>
      <c r="O45" s="34"/>
      <c r="P45" s="220"/>
      <c r="Q45" s="223"/>
      <c r="R45" s="218"/>
      <c r="S45" s="202"/>
      <c r="T45" s="232"/>
      <c r="U45" s="232"/>
      <c r="V45" s="235"/>
      <c r="W45" s="255"/>
      <c r="X45" s="246"/>
    </row>
    <row r="46" spans="1:24" ht="19" customHeight="1" x14ac:dyDescent="0.2">
      <c r="A46" s="206"/>
      <c r="B46" s="8" t="s">
        <v>12</v>
      </c>
      <c r="C46" s="7">
        <v>3132</v>
      </c>
      <c r="D46" s="7">
        <v>14353</v>
      </c>
      <c r="E46" s="7">
        <v>14336</v>
      </c>
      <c r="F46" s="7">
        <v>16075</v>
      </c>
      <c r="G46" s="7">
        <v>23493</v>
      </c>
      <c r="H46" s="12"/>
      <c r="I46" s="7"/>
      <c r="J46" s="34"/>
      <c r="K46" s="7">
        <f>SUM(C46:J46)</f>
        <v>71389</v>
      </c>
      <c r="L46" s="34">
        <f>K46/H44</f>
        <v>0.48241026056871011</v>
      </c>
      <c r="M46" s="7"/>
      <c r="N46" s="7"/>
      <c r="O46" s="34"/>
      <c r="P46" s="220"/>
      <c r="Q46" s="223"/>
      <c r="R46" s="218"/>
      <c r="S46" s="202"/>
      <c r="T46" s="232"/>
      <c r="U46" s="232"/>
      <c r="V46" s="235"/>
      <c r="W46" s="255"/>
      <c r="X46" s="246"/>
    </row>
    <row r="47" spans="1:24" s="24" customFormat="1" ht="19" customHeight="1" x14ac:dyDescent="0.2">
      <c r="A47" s="206"/>
      <c r="B47" s="21" t="s">
        <v>87</v>
      </c>
      <c r="C47" s="22">
        <v>1339</v>
      </c>
      <c r="D47" s="22">
        <v>6034</v>
      </c>
      <c r="E47" s="22">
        <v>5982</v>
      </c>
      <c r="F47" s="22">
        <v>7238</v>
      </c>
      <c r="G47" s="22">
        <v>11312</v>
      </c>
      <c r="H47" s="23"/>
      <c r="I47" s="22"/>
      <c r="J47" s="178"/>
      <c r="K47" s="22"/>
      <c r="L47" s="178"/>
      <c r="M47" s="22">
        <f>SUM(C47:G47)</f>
        <v>31905</v>
      </c>
      <c r="N47" s="22">
        <v>146550</v>
      </c>
      <c r="O47" s="178">
        <f>M47/N47</f>
        <v>0.21770726714431934</v>
      </c>
      <c r="P47" s="221"/>
      <c r="Q47" s="224"/>
      <c r="R47" s="218"/>
      <c r="S47" s="202"/>
      <c r="T47" s="233"/>
      <c r="U47" s="233"/>
      <c r="V47" s="236"/>
      <c r="W47" s="256"/>
      <c r="X47" s="247"/>
    </row>
    <row r="48" spans="1:24" s="13" customFormat="1" ht="19" customHeight="1" x14ac:dyDescent="0.2">
      <c r="A48" s="206"/>
      <c r="B48" s="20" t="s">
        <v>30</v>
      </c>
      <c r="C48" s="20">
        <f>SUM(C49:C50)</f>
        <v>5094</v>
      </c>
      <c r="D48" s="20">
        <v>23531</v>
      </c>
      <c r="E48" s="20">
        <v>23390</v>
      </c>
      <c r="F48" s="20">
        <v>27225</v>
      </c>
      <c r="G48" s="20">
        <v>39014</v>
      </c>
      <c r="H48" s="20">
        <f>SUM(C48:G48)</f>
        <v>118254</v>
      </c>
      <c r="I48" s="20"/>
      <c r="J48" s="180"/>
      <c r="K48" s="20"/>
      <c r="L48" s="180"/>
      <c r="M48" s="20"/>
      <c r="N48" s="20"/>
      <c r="O48" s="180"/>
      <c r="P48" s="225">
        <v>469304</v>
      </c>
      <c r="Q48" s="228">
        <f>H48/P48</f>
        <v>0.25197739631454241</v>
      </c>
      <c r="R48" s="217">
        <f>M51/H48</f>
        <v>0.30887750097248295</v>
      </c>
      <c r="S48" s="203">
        <f>H48/H170</f>
        <v>2.113666172511508E-2</v>
      </c>
      <c r="T48" s="237">
        <v>15830</v>
      </c>
      <c r="U48" s="237">
        <v>193</v>
      </c>
      <c r="V48" s="240">
        <f>SUM(T48:U48)</f>
        <v>16023</v>
      </c>
      <c r="W48" s="251">
        <f>V48/V170</f>
        <v>2.9492047656999185E-2</v>
      </c>
      <c r="X48" s="248" t="s">
        <v>30</v>
      </c>
    </row>
    <row r="49" spans="1:24" ht="19" customHeight="1" x14ac:dyDescent="0.2">
      <c r="A49" s="206"/>
      <c r="B49" s="73" t="s">
        <v>11</v>
      </c>
      <c r="C49" s="19">
        <v>2058</v>
      </c>
      <c r="D49" s="19">
        <v>9967</v>
      </c>
      <c r="E49" s="19">
        <v>9771</v>
      </c>
      <c r="F49" s="19">
        <v>10143</v>
      </c>
      <c r="G49" s="19">
        <v>12962</v>
      </c>
      <c r="H49" s="20"/>
      <c r="I49" s="19">
        <f>SUM(C49:H49)</f>
        <v>44901</v>
      </c>
      <c r="J49" s="181">
        <f>I49/H48</f>
        <v>0.3796996296108377</v>
      </c>
      <c r="K49" s="19"/>
      <c r="L49" s="181"/>
      <c r="M49" s="19"/>
      <c r="N49" s="19"/>
      <c r="O49" s="181"/>
      <c r="P49" s="226"/>
      <c r="Q49" s="229"/>
      <c r="R49" s="217"/>
      <c r="S49" s="203"/>
      <c r="T49" s="238"/>
      <c r="U49" s="238"/>
      <c r="V49" s="241"/>
      <c r="W49" s="252"/>
      <c r="X49" s="249"/>
    </row>
    <row r="50" spans="1:24" ht="19" customHeight="1" x14ac:dyDescent="0.2">
      <c r="A50" s="206"/>
      <c r="B50" s="73" t="s">
        <v>12</v>
      </c>
      <c r="C50" s="19">
        <v>3036</v>
      </c>
      <c r="D50" s="19">
        <v>13564</v>
      </c>
      <c r="E50" s="19">
        <v>13619</v>
      </c>
      <c r="F50" s="19">
        <v>17082</v>
      </c>
      <c r="G50" s="19">
        <v>26052</v>
      </c>
      <c r="H50" s="20"/>
      <c r="I50" s="19"/>
      <c r="J50" s="181"/>
      <c r="K50" s="19">
        <f>SUM(C50:J50)</f>
        <v>73353</v>
      </c>
      <c r="L50" s="181">
        <f>K50/H48</f>
        <v>0.6203003703891623</v>
      </c>
      <c r="M50" s="19"/>
      <c r="N50" s="19"/>
      <c r="O50" s="181"/>
      <c r="P50" s="226"/>
      <c r="Q50" s="229"/>
      <c r="R50" s="217"/>
      <c r="S50" s="203"/>
      <c r="T50" s="238"/>
      <c r="U50" s="238"/>
      <c r="V50" s="241"/>
      <c r="W50" s="252"/>
      <c r="X50" s="249"/>
    </row>
    <row r="51" spans="1:24" s="24" customFormat="1" ht="19" customHeight="1" x14ac:dyDescent="0.2">
      <c r="A51" s="207"/>
      <c r="B51" s="182" t="s">
        <v>88</v>
      </c>
      <c r="C51" s="27">
        <v>1490</v>
      </c>
      <c r="D51" s="27">
        <v>6433</v>
      </c>
      <c r="E51" s="27">
        <v>6389</v>
      </c>
      <c r="F51" s="27">
        <v>8387</v>
      </c>
      <c r="G51" s="27">
        <v>13827</v>
      </c>
      <c r="H51" s="183"/>
      <c r="I51" s="27"/>
      <c r="J51" s="184"/>
      <c r="K51" s="27"/>
      <c r="L51" s="184"/>
      <c r="M51" s="27">
        <f>SUM(C51:G51)</f>
        <v>36526</v>
      </c>
      <c r="N51" s="27">
        <v>168048</v>
      </c>
      <c r="O51" s="184">
        <f>M51/N51</f>
        <v>0.21735456536227746</v>
      </c>
      <c r="P51" s="227"/>
      <c r="Q51" s="230"/>
      <c r="R51" s="217"/>
      <c r="S51" s="203"/>
      <c r="T51" s="239"/>
      <c r="U51" s="239"/>
      <c r="V51" s="242"/>
      <c r="W51" s="253"/>
      <c r="X51" s="250"/>
    </row>
    <row r="52" spans="1:24" s="13" customFormat="1" ht="19" customHeight="1" x14ac:dyDescent="0.2">
      <c r="A52" s="208" t="s">
        <v>4</v>
      </c>
      <c r="B52" s="12" t="s">
        <v>31</v>
      </c>
      <c r="C52" s="12">
        <f>SUM(C53:C54)</f>
        <v>8453</v>
      </c>
      <c r="D52" s="12">
        <v>42103</v>
      </c>
      <c r="E52" s="12">
        <v>43271</v>
      </c>
      <c r="F52" s="12">
        <v>45802</v>
      </c>
      <c r="G52" s="12">
        <v>58681</v>
      </c>
      <c r="H52" s="12">
        <f>SUM(C52:G52)</f>
        <v>198310</v>
      </c>
      <c r="I52" s="12"/>
      <c r="J52" s="33"/>
      <c r="K52" s="12"/>
      <c r="L52" s="33"/>
      <c r="M52" s="12"/>
      <c r="N52" s="12"/>
      <c r="O52" s="33"/>
      <c r="P52" s="219">
        <v>735576</v>
      </c>
      <c r="Q52" s="222">
        <f>H52/P52</f>
        <v>0.26959824681610056</v>
      </c>
      <c r="R52" s="214">
        <f>M55/H52</f>
        <v>0.23689677777217488</v>
      </c>
      <c r="S52" s="202">
        <f>H52/H170</f>
        <v>3.5445831741062223E-2</v>
      </c>
      <c r="T52" s="231">
        <v>5394</v>
      </c>
      <c r="U52" s="231">
        <v>795</v>
      </c>
      <c r="V52" s="234">
        <f>SUM(T52:U52)</f>
        <v>6189</v>
      </c>
      <c r="W52" s="254">
        <f>V52/V170</f>
        <v>1.139151737809199E-2</v>
      </c>
      <c r="X52" s="245" t="s">
        <v>31</v>
      </c>
    </row>
    <row r="53" spans="1:24" ht="19" customHeight="1" x14ac:dyDescent="0.2">
      <c r="A53" s="209"/>
      <c r="B53" s="8" t="s">
        <v>11</v>
      </c>
      <c r="C53" s="7">
        <v>4835</v>
      </c>
      <c r="D53" s="7">
        <v>26107</v>
      </c>
      <c r="E53" s="7">
        <v>26829</v>
      </c>
      <c r="F53" s="7">
        <v>25613</v>
      </c>
      <c r="G53" s="7">
        <v>28725</v>
      </c>
      <c r="H53" s="12"/>
      <c r="I53" s="7">
        <f>SUM(C53:H53)</f>
        <v>112109</v>
      </c>
      <c r="J53" s="34">
        <f>I53/H52</f>
        <v>0.56532197065200951</v>
      </c>
      <c r="K53" s="7"/>
      <c r="L53" s="34"/>
      <c r="M53" s="7"/>
      <c r="N53" s="7"/>
      <c r="O53" s="34"/>
      <c r="P53" s="220"/>
      <c r="Q53" s="223"/>
      <c r="R53" s="215"/>
      <c r="S53" s="202"/>
      <c r="T53" s="232"/>
      <c r="U53" s="232"/>
      <c r="V53" s="235"/>
      <c r="W53" s="255"/>
      <c r="X53" s="246"/>
    </row>
    <row r="54" spans="1:24" ht="19" customHeight="1" x14ac:dyDescent="0.2">
      <c r="A54" s="209"/>
      <c r="B54" s="8" t="s">
        <v>12</v>
      </c>
      <c r="C54" s="7">
        <v>3618</v>
      </c>
      <c r="D54" s="7">
        <v>15996</v>
      </c>
      <c r="E54" s="7">
        <v>16442</v>
      </c>
      <c r="F54" s="7">
        <v>20189</v>
      </c>
      <c r="G54" s="7">
        <v>29956</v>
      </c>
      <c r="H54" s="12"/>
      <c r="I54" s="7"/>
      <c r="J54" s="34"/>
      <c r="K54" s="7">
        <f>SUM(C54:J54)</f>
        <v>86201</v>
      </c>
      <c r="L54" s="34">
        <f>K54/H52</f>
        <v>0.43467802934799055</v>
      </c>
      <c r="M54" s="7"/>
      <c r="N54" s="7"/>
      <c r="O54" s="34"/>
      <c r="P54" s="220"/>
      <c r="Q54" s="223"/>
      <c r="R54" s="215"/>
      <c r="S54" s="202"/>
      <c r="T54" s="232"/>
      <c r="U54" s="232"/>
      <c r="V54" s="235"/>
      <c r="W54" s="255"/>
      <c r="X54" s="246"/>
    </row>
    <row r="55" spans="1:24" s="24" customFormat="1" ht="19" customHeight="1" x14ac:dyDescent="0.2">
      <c r="A55" s="209"/>
      <c r="B55" s="21" t="s">
        <v>89</v>
      </c>
      <c r="C55" s="22">
        <v>2015</v>
      </c>
      <c r="D55" s="22">
        <v>8442</v>
      </c>
      <c r="E55" s="22">
        <v>8351</v>
      </c>
      <c r="F55" s="22">
        <v>10761</v>
      </c>
      <c r="G55" s="22">
        <v>17410</v>
      </c>
      <c r="H55" s="23"/>
      <c r="I55" s="22"/>
      <c r="J55" s="178"/>
      <c r="K55" s="22"/>
      <c r="L55" s="178"/>
      <c r="M55" s="22">
        <f>SUM(C55:G55)</f>
        <v>46979</v>
      </c>
      <c r="N55" s="22">
        <v>196886</v>
      </c>
      <c r="O55" s="178">
        <f>M55/N55</f>
        <v>0.23861016019422407</v>
      </c>
      <c r="P55" s="221"/>
      <c r="Q55" s="224"/>
      <c r="R55" s="216"/>
      <c r="S55" s="202"/>
      <c r="T55" s="233"/>
      <c r="U55" s="233"/>
      <c r="V55" s="236"/>
      <c r="W55" s="256"/>
      <c r="X55" s="247"/>
    </row>
    <row r="56" spans="1:24" s="13" customFormat="1" ht="19" customHeight="1" x14ac:dyDescent="0.2">
      <c r="A56" s="209"/>
      <c r="B56" s="118" t="s">
        <v>32</v>
      </c>
      <c r="C56" s="20">
        <f>SUM(C57:C58)</f>
        <v>5451</v>
      </c>
      <c r="D56" s="20">
        <v>29002</v>
      </c>
      <c r="E56" s="20">
        <v>29226</v>
      </c>
      <c r="F56" s="20">
        <v>29186</v>
      </c>
      <c r="G56" s="20">
        <v>36181</v>
      </c>
      <c r="H56" s="20">
        <f>SUM(C56:G56)</f>
        <v>129046</v>
      </c>
      <c r="I56" s="20"/>
      <c r="J56" s="180"/>
      <c r="K56" s="20"/>
      <c r="L56" s="180"/>
      <c r="M56" s="20"/>
      <c r="N56" s="20"/>
      <c r="O56" s="180"/>
      <c r="P56" s="225">
        <v>455446</v>
      </c>
      <c r="Q56" s="228">
        <f>H56/P56</f>
        <v>0.28333984709493554</v>
      </c>
      <c r="R56" s="217">
        <f>M59/H56</f>
        <v>0.23464501030640236</v>
      </c>
      <c r="S56" s="203">
        <f>H56/H170</f>
        <v>2.306561849053056E-2</v>
      </c>
      <c r="T56" s="237"/>
      <c r="U56" s="237"/>
      <c r="V56" s="240"/>
      <c r="W56" s="251"/>
      <c r="X56" s="248" t="s">
        <v>32</v>
      </c>
    </row>
    <row r="57" spans="1:24" ht="19" customHeight="1" x14ac:dyDescent="0.2">
      <c r="A57" s="209"/>
      <c r="B57" s="73" t="s">
        <v>11</v>
      </c>
      <c r="C57" s="19">
        <v>3399</v>
      </c>
      <c r="D57" s="19">
        <v>18745</v>
      </c>
      <c r="E57" s="19">
        <v>18792</v>
      </c>
      <c r="F57" s="19">
        <v>17229</v>
      </c>
      <c r="G57" s="19">
        <v>18811</v>
      </c>
      <c r="H57" s="20"/>
      <c r="I57" s="19">
        <f>SUM(C57:H57)</f>
        <v>76976</v>
      </c>
      <c r="J57" s="181">
        <f>I57/H56</f>
        <v>0.59650047269965745</v>
      </c>
      <c r="K57" s="19"/>
      <c r="L57" s="181"/>
      <c r="M57" s="19"/>
      <c r="N57" s="19"/>
      <c r="O57" s="181"/>
      <c r="P57" s="226"/>
      <c r="Q57" s="229"/>
      <c r="R57" s="217"/>
      <c r="S57" s="203"/>
      <c r="T57" s="238"/>
      <c r="U57" s="238"/>
      <c r="V57" s="241"/>
      <c r="W57" s="252"/>
      <c r="X57" s="249"/>
    </row>
    <row r="58" spans="1:24" ht="19" customHeight="1" x14ac:dyDescent="0.2">
      <c r="A58" s="209"/>
      <c r="B58" s="73" t="s">
        <v>12</v>
      </c>
      <c r="C58" s="19">
        <v>2052</v>
      </c>
      <c r="D58" s="19">
        <v>10257</v>
      </c>
      <c r="E58" s="19">
        <v>10434</v>
      </c>
      <c r="F58" s="19">
        <v>11957</v>
      </c>
      <c r="G58" s="19">
        <v>17370</v>
      </c>
      <c r="H58" s="20"/>
      <c r="I58" s="19"/>
      <c r="J58" s="181"/>
      <c r="K58" s="19">
        <f>SUM(C58:J58)</f>
        <v>52070</v>
      </c>
      <c r="L58" s="181">
        <f>K58/H56</f>
        <v>0.4034995273003425</v>
      </c>
      <c r="M58" s="19"/>
      <c r="N58" s="19"/>
      <c r="O58" s="181"/>
      <c r="P58" s="226"/>
      <c r="Q58" s="229"/>
      <c r="R58" s="217"/>
      <c r="S58" s="203"/>
      <c r="T58" s="238"/>
      <c r="U58" s="238"/>
      <c r="V58" s="241"/>
      <c r="W58" s="252"/>
      <c r="X58" s="249"/>
    </row>
    <row r="59" spans="1:24" s="24" customFormat="1" ht="19" customHeight="1" x14ac:dyDescent="0.2">
      <c r="A59" s="209"/>
      <c r="B59" s="182" t="s">
        <v>90</v>
      </c>
      <c r="C59" s="27">
        <v>1218</v>
      </c>
      <c r="D59" s="27">
        <v>5705</v>
      </c>
      <c r="E59" s="27">
        <v>5713</v>
      </c>
      <c r="F59" s="27">
        <v>6752</v>
      </c>
      <c r="G59" s="27">
        <v>10892</v>
      </c>
      <c r="H59" s="183"/>
      <c r="I59" s="27"/>
      <c r="J59" s="184"/>
      <c r="K59" s="27"/>
      <c r="L59" s="184"/>
      <c r="M59" s="27">
        <f>SUM(C59:G59)</f>
        <v>30280</v>
      </c>
      <c r="N59" s="27">
        <v>118981</v>
      </c>
      <c r="O59" s="184">
        <f>M59/N59</f>
        <v>0.25449441507467579</v>
      </c>
      <c r="P59" s="227"/>
      <c r="Q59" s="230"/>
      <c r="R59" s="217"/>
      <c r="S59" s="203"/>
      <c r="T59" s="239"/>
      <c r="U59" s="239"/>
      <c r="V59" s="242"/>
      <c r="W59" s="253"/>
      <c r="X59" s="250"/>
    </row>
    <row r="60" spans="1:24" s="13" customFormat="1" ht="19" customHeight="1" x14ac:dyDescent="0.2">
      <c r="A60" s="209"/>
      <c r="B60" s="12" t="s">
        <v>33</v>
      </c>
      <c r="C60" s="12">
        <f>SUM(C61:C62)</f>
        <v>10902</v>
      </c>
      <c r="D60" s="12">
        <v>54478</v>
      </c>
      <c r="E60" s="12">
        <v>53947</v>
      </c>
      <c r="F60" s="12">
        <v>63184</v>
      </c>
      <c r="G60" s="12">
        <v>92016</v>
      </c>
      <c r="H60" s="12">
        <f>SUM(C60:G60)</f>
        <v>274527</v>
      </c>
      <c r="I60" s="12"/>
      <c r="J60" s="33"/>
      <c r="K60" s="12"/>
      <c r="L60" s="33"/>
      <c r="M60" s="12"/>
      <c r="N60" s="12"/>
      <c r="O60" s="33"/>
      <c r="P60" s="219">
        <v>968512</v>
      </c>
      <c r="Q60" s="222">
        <f>H60/P60</f>
        <v>0.28345234751866782</v>
      </c>
      <c r="R60" s="218">
        <f>M63/H60</f>
        <v>0.35171403905626769</v>
      </c>
      <c r="S60" s="202">
        <f>H60/H170</f>
        <v>4.9068820787547721E-2</v>
      </c>
      <c r="T60" s="231">
        <v>53045</v>
      </c>
      <c r="U60" s="231">
        <v>1608</v>
      </c>
      <c r="V60" s="234">
        <f>SUM(T60:U60)</f>
        <v>54653</v>
      </c>
      <c r="W60" s="254">
        <f>V60/V170</f>
        <v>0.10059470015589943</v>
      </c>
      <c r="X60" s="245" t="s">
        <v>33</v>
      </c>
    </row>
    <row r="61" spans="1:24" ht="19" customHeight="1" x14ac:dyDescent="0.2">
      <c r="A61" s="209"/>
      <c r="B61" s="8" t="s">
        <v>11</v>
      </c>
      <c r="C61" s="7">
        <v>6363</v>
      </c>
      <c r="D61" s="7">
        <v>34215</v>
      </c>
      <c r="E61" s="7">
        <v>33793</v>
      </c>
      <c r="F61" s="7">
        <v>34640</v>
      </c>
      <c r="G61" s="7">
        <v>43427</v>
      </c>
      <c r="H61" s="12"/>
      <c r="I61" s="7">
        <f>SUM(C61:H61)</f>
        <v>152438</v>
      </c>
      <c r="J61" s="34">
        <f>I61/H60</f>
        <v>0.55527507312577629</v>
      </c>
      <c r="K61" s="7"/>
      <c r="L61" s="34"/>
      <c r="M61" s="7"/>
      <c r="N61" s="7"/>
      <c r="O61" s="34"/>
      <c r="P61" s="220"/>
      <c r="Q61" s="223"/>
      <c r="R61" s="218"/>
      <c r="S61" s="202"/>
      <c r="T61" s="232"/>
      <c r="U61" s="232"/>
      <c r="V61" s="235"/>
      <c r="W61" s="255"/>
      <c r="X61" s="246"/>
    </row>
    <row r="62" spans="1:24" ht="19" customHeight="1" x14ac:dyDescent="0.2">
      <c r="A62" s="209"/>
      <c r="B62" s="8" t="s">
        <v>12</v>
      </c>
      <c r="C62" s="7">
        <v>4539</v>
      </c>
      <c r="D62" s="7">
        <v>20263</v>
      </c>
      <c r="E62" s="7">
        <v>20154</v>
      </c>
      <c r="F62" s="7">
        <v>28544</v>
      </c>
      <c r="G62" s="7">
        <v>48589</v>
      </c>
      <c r="H62" s="12"/>
      <c r="I62" s="7"/>
      <c r="J62" s="34"/>
      <c r="K62" s="7">
        <f>SUM(C62:J62)</f>
        <v>122089</v>
      </c>
      <c r="L62" s="34">
        <f>K62/H60</f>
        <v>0.44472492687422366</v>
      </c>
      <c r="M62" s="7"/>
      <c r="N62" s="7"/>
      <c r="O62" s="34"/>
      <c r="P62" s="220"/>
      <c r="Q62" s="223"/>
      <c r="R62" s="218"/>
      <c r="S62" s="202"/>
      <c r="T62" s="232"/>
      <c r="U62" s="232"/>
      <c r="V62" s="235"/>
      <c r="W62" s="255"/>
      <c r="X62" s="246"/>
    </row>
    <row r="63" spans="1:24" s="24" customFormat="1" ht="19" customHeight="1" x14ac:dyDescent="0.2">
      <c r="A63" s="209"/>
      <c r="B63" s="21" t="s">
        <v>91</v>
      </c>
      <c r="C63" s="22">
        <v>3651</v>
      </c>
      <c r="D63" s="22">
        <v>15651</v>
      </c>
      <c r="E63" s="22">
        <v>14880</v>
      </c>
      <c r="F63" s="22">
        <v>22215</v>
      </c>
      <c r="G63" s="22">
        <v>40158</v>
      </c>
      <c r="H63" s="23"/>
      <c r="I63" s="22"/>
      <c r="J63" s="178"/>
      <c r="K63" s="22"/>
      <c r="L63" s="178"/>
      <c r="M63" s="22">
        <f>SUM(C63:G63)</f>
        <v>96555</v>
      </c>
      <c r="N63" s="22">
        <v>388294</v>
      </c>
      <c r="O63" s="178">
        <f>M63/N63</f>
        <v>0.24866467161480735</v>
      </c>
      <c r="P63" s="221"/>
      <c r="Q63" s="224"/>
      <c r="R63" s="218"/>
      <c r="S63" s="202"/>
      <c r="T63" s="233"/>
      <c r="U63" s="233"/>
      <c r="V63" s="236"/>
      <c r="W63" s="256"/>
      <c r="X63" s="247"/>
    </row>
    <row r="64" spans="1:24" s="13" customFormat="1" ht="19" customHeight="1" x14ac:dyDescent="0.2">
      <c r="A64" s="209"/>
      <c r="B64" s="20" t="s">
        <v>34</v>
      </c>
      <c r="C64" s="20">
        <f>SUM(C65:C66)</f>
        <v>6068</v>
      </c>
      <c r="D64" s="20">
        <v>30876</v>
      </c>
      <c r="E64" s="20">
        <v>32316</v>
      </c>
      <c r="F64" s="20">
        <v>33964</v>
      </c>
      <c r="G64" s="20">
        <v>43218</v>
      </c>
      <c r="H64" s="20">
        <f>SUM(C64:G64)</f>
        <v>146442</v>
      </c>
      <c r="I64" s="20"/>
      <c r="J64" s="180"/>
      <c r="K64" s="20"/>
      <c r="L64" s="180"/>
      <c r="M64" s="20"/>
      <c r="N64" s="20"/>
      <c r="O64" s="180"/>
      <c r="P64" s="225">
        <v>564100</v>
      </c>
      <c r="Q64" s="228">
        <f>H64/P64</f>
        <v>0.25960290728594221</v>
      </c>
      <c r="R64" s="217">
        <f>M67/H64</f>
        <v>0.16793679408912743</v>
      </c>
      <c r="S64" s="203">
        <f>H64/H170</f>
        <v>2.6174970963766999E-2</v>
      </c>
      <c r="T64" s="237">
        <v>91</v>
      </c>
      <c r="U64" s="237">
        <v>25</v>
      </c>
      <c r="V64" s="240">
        <f>SUM(T64:U64)</f>
        <v>116</v>
      </c>
      <c r="W64" s="251">
        <f>V64/V170</f>
        <v>2.1351042427834396E-4</v>
      </c>
      <c r="X64" s="248" t="s">
        <v>34</v>
      </c>
    </row>
    <row r="65" spans="1:24" ht="19" customHeight="1" x14ac:dyDescent="0.2">
      <c r="A65" s="209"/>
      <c r="B65" s="73" t="s">
        <v>11</v>
      </c>
      <c r="C65" s="19">
        <v>3911</v>
      </c>
      <c r="D65" s="19">
        <v>20966</v>
      </c>
      <c r="E65" s="19">
        <v>22279</v>
      </c>
      <c r="F65" s="19">
        <v>22091</v>
      </c>
      <c r="G65" s="19">
        <v>25080</v>
      </c>
      <c r="H65" s="20"/>
      <c r="I65" s="19">
        <f>SUM(C65:H65)</f>
        <v>94327</v>
      </c>
      <c r="J65" s="181">
        <f>I65/H64</f>
        <v>0.64412531923901617</v>
      </c>
      <c r="K65" s="19"/>
      <c r="L65" s="181"/>
      <c r="M65" s="19"/>
      <c r="N65" s="19"/>
      <c r="O65" s="181"/>
      <c r="P65" s="226"/>
      <c r="Q65" s="229"/>
      <c r="R65" s="217"/>
      <c r="S65" s="203"/>
      <c r="T65" s="238"/>
      <c r="U65" s="238"/>
      <c r="V65" s="241"/>
      <c r="W65" s="252"/>
      <c r="X65" s="249"/>
    </row>
    <row r="66" spans="1:24" ht="19" customHeight="1" x14ac:dyDescent="0.2">
      <c r="A66" s="209"/>
      <c r="B66" s="73" t="s">
        <v>12</v>
      </c>
      <c r="C66" s="19">
        <v>2157</v>
      </c>
      <c r="D66" s="19">
        <v>9910</v>
      </c>
      <c r="E66" s="19">
        <v>10037</v>
      </c>
      <c r="F66" s="19">
        <v>11873</v>
      </c>
      <c r="G66" s="19">
        <v>18138</v>
      </c>
      <c r="H66" s="20"/>
      <c r="I66" s="19"/>
      <c r="J66" s="181"/>
      <c r="K66" s="19">
        <f>SUM(C66:J66)</f>
        <v>52115</v>
      </c>
      <c r="L66" s="181">
        <f>K66/H64</f>
        <v>0.35587468076098389</v>
      </c>
      <c r="M66" s="19"/>
      <c r="N66" s="19"/>
      <c r="O66" s="181"/>
      <c r="P66" s="226"/>
      <c r="Q66" s="229"/>
      <c r="R66" s="217"/>
      <c r="S66" s="203"/>
      <c r="T66" s="238"/>
      <c r="U66" s="238"/>
      <c r="V66" s="241"/>
      <c r="W66" s="252"/>
      <c r="X66" s="249"/>
    </row>
    <row r="67" spans="1:24" s="24" customFormat="1" ht="19" customHeight="1" x14ac:dyDescent="0.2">
      <c r="A67" s="209"/>
      <c r="B67" s="182" t="s">
        <v>92</v>
      </c>
      <c r="C67" s="27">
        <v>1048</v>
      </c>
      <c r="D67" s="27">
        <v>4859</v>
      </c>
      <c r="E67" s="27">
        <v>4691</v>
      </c>
      <c r="F67" s="27">
        <v>5324</v>
      </c>
      <c r="G67" s="27">
        <v>8671</v>
      </c>
      <c r="H67" s="183"/>
      <c r="I67" s="27"/>
      <c r="J67" s="184"/>
      <c r="K67" s="27"/>
      <c r="L67" s="184"/>
      <c r="M67" s="27">
        <f>SUM(C67:G67)</f>
        <v>24593</v>
      </c>
      <c r="N67" s="27">
        <v>111660</v>
      </c>
      <c r="O67" s="184">
        <f>M67/N67</f>
        <v>0.22024897008776642</v>
      </c>
      <c r="P67" s="227"/>
      <c r="Q67" s="230"/>
      <c r="R67" s="217"/>
      <c r="S67" s="203"/>
      <c r="T67" s="239"/>
      <c r="U67" s="239"/>
      <c r="V67" s="242"/>
      <c r="W67" s="253"/>
      <c r="X67" s="250"/>
    </row>
    <row r="68" spans="1:24" s="13" customFormat="1" ht="19" customHeight="1" x14ac:dyDescent="0.2">
      <c r="A68" s="209"/>
      <c r="B68" s="63" t="s">
        <v>35</v>
      </c>
      <c r="C68" s="12">
        <f>SUM(C69:C70)</f>
        <v>9094</v>
      </c>
      <c r="D68" s="12">
        <v>46191</v>
      </c>
      <c r="E68" s="12">
        <v>47880</v>
      </c>
      <c r="F68" s="12">
        <v>51044</v>
      </c>
      <c r="G68" s="12">
        <v>61511</v>
      </c>
      <c r="H68" s="12">
        <f>SUM(C68:G68)</f>
        <v>215720</v>
      </c>
      <c r="I68" s="12"/>
      <c r="J68" s="33"/>
      <c r="K68" s="12"/>
      <c r="L68" s="33"/>
      <c r="M68" s="12"/>
      <c r="N68" s="12"/>
      <c r="O68" s="33"/>
      <c r="P68" s="219">
        <v>763503</v>
      </c>
      <c r="Q68" s="222">
        <f>H68/P68</f>
        <v>0.28253981975185427</v>
      </c>
      <c r="R68" s="218">
        <f>M71/H68</f>
        <v>0.1508761357315038</v>
      </c>
      <c r="S68" s="202">
        <f>H68/H170</f>
        <v>3.8557686567404277E-2</v>
      </c>
      <c r="T68" s="231">
        <v>9158</v>
      </c>
      <c r="U68" s="231"/>
      <c r="V68" s="234">
        <f>SUM(T68:U68)</f>
        <v>9158</v>
      </c>
      <c r="W68" s="254">
        <f>V68/V170</f>
        <v>1.6856279875354086E-2</v>
      </c>
      <c r="X68" s="245" t="s">
        <v>35</v>
      </c>
    </row>
    <row r="69" spans="1:24" ht="19" customHeight="1" x14ac:dyDescent="0.2">
      <c r="A69" s="209"/>
      <c r="B69" s="8" t="s">
        <v>11</v>
      </c>
      <c r="C69" s="7">
        <v>5404</v>
      </c>
      <c r="D69" s="7">
        <v>28743</v>
      </c>
      <c r="E69" s="7">
        <v>29661</v>
      </c>
      <c r="F69" s="7">
        <v>29056</v>
      </c>
      <c r="G69" s="7">
        <v>32128</v>
      </c>
      <c r="H69" s="12"/>
      <c r="I69" s="7">
        <f>SUM(C69:H69)</f>
        <v>124992</v>
      </c>
      <c r="J69" s="34">
        <f>I69/H68</f>
        <v>0.57941776376784726</v>
      </c>
      <c r="K69" s="7"/>
      <c r="L69" s="34"/>
      <c r="M69" s="7"/>
      <c r="N69" s="7"/>
      <c r="O69" s="34"/>
      <c r="P69" s="220"/>
      <c r="Q69" s="223"/>
      <c r="R69" s="218"/>
      <c r="S69" s="202"/>
      <c r="T69" s="232"/>
      <c r="U69" s="232"/>
      <c r="V69" s="235"/>
      <c r="W69" s="255"/>
      <c r="X69" s="246"/>
    </row>
    <row r="70" spans="1:24" ht="19" customHeight="1" x14ac:dyDescent="0.2">
      <c r="A70" s="209"/>
      <c r="B70" s="8" t="s">
        <v>12</v>
      </c>
      <c r="C70" s="7">
        <v>3690</v>
      </c>
      <c r="D70" s="7">
        <v>17448</v>
      </c>
      <c r="E70" s="7">
        <v>18219</v>
      </c>
      <c r="F70" s="7">
        <v>21988</v>
      </c>
      <c r="G70" s="7">
        <v>29383</v>
      </c>
      <c r="H70" s="12"/>
      <c r="I70" s="7"/>
      <c r="J70" s="34"/>
      <c r="K70" s="7">
        <f>SUM(C70:J70)</f>
        <v>90728</v>
      </c>
      <c r="L70" s="34">
        <f>K70/H68</f>
        <v>0.4205822362321528</v>
      </c>
      <c r="M70" s="7"/>
      <c r="N70" s="7"/>
      <c r="O70" s="34"/>
      <c r="P70" s="220"/>
      <c r="Q70" s="223"/>
      <c r="R70" s="218"/>
      <c r="S70" s="202"/>
      <c r="T70" s="232"/>
      <c r="U70" s="232"/>
      <c r="V70" s="235"/>
      <c r="W70" s="255"/>
      <c r="X70" s="246"/>
    </row>
    <row r="71" spans="1:24" s="24" customFormat="1" ht="19" customHeight="1" x14ac:dyDescent="0.2">
      <c r="A71" s="209"/>
      <c r="B71" s="21" t="s">
        <v>93</v>
      </c>
      <c r="C71" s="22">
        <v>1218</v>
      </c>
      <c r="D71" s="22">
        <v>5392</v>
      </c>
      <c r="E71" s="22">
        <v>5685</v>
      </c>
      <c r="F71" s="22">
        <v>8203</v>
      </c>
      <c r="G71" s="22">
        <v>12049</v>
      </c>
      <c r="H71" s="23"/>
      <c r="I71" s="22"/>
      <c r="J71" s="178"/>
      <c r="K71" s="22"/>
      <c r="L71" s="178"/>
      <c r="M71" s="22">
        <f>SUM(C71:G71)</f>
        <v>32547</v>
      </c>
      <c r="N71" s="22">
        <v>124849</v>
      </c>
      <c r="O71" s="178">
        <f>M71/N71</f>
        <v>0.26069091462486682</v>
      </c>
      <c r="P71" s="221"/>
      <c r="Q71" s="224"/>
      <c r="R71" s="218"/>
      <c r="S71" s="202"/>
      <c r="T71" s="233"/>
      <c r="U71" s="233"/>
      <c r="V71" s="236"/>
      <c r="W71" s="256"/>
      <c r="X71" s="247"/>
    </row>
    <row r="72" spans="1:24" s="13" customFormat="1" ht="19" customHeight="1" x14ac:dyDescent="0.2">
      <c r="A72" s="209"/>
      <c r="B72" s="118" t="s">
        <v>36</v>
      </c>
      <c r="C72" s="20">
        <f>SUM(C73:C74)</f>
        <v>5770</v>
      </c>
      <c r="D72" s="20">
        <v>30302</v>
      </c>
      <c r="E72" s="20">
        <v>32349</v>
      </c>
      <c r="F72" s="20">
        <v>33714</v>
      </c>
      <c r="G72" s="20">
        <v>45465</v>
      </c>
      <c r="H72" s="20">
        <f>SUM(C72:G72)</f>
        <v>147600</v>
      </c>
      <c r="I72" s="20"/>
      <c r="J72" s="180"/>
      <c r="K72" s="20"/>
      <c r="L72" s="180"/>
      <c r="M72" s="20"/>
      <c r="N72" s="20"/>
      <c r="O72" s="180"/>
      <c r="P72" s="225">
        <v>506084</v>
      </c>
      <c r="Q72" s="228">
        <f>H72/P72</f>
        <v>0.29165118834027554</v>
      </c>
      <c r="R72" s="217">
        <f>M75/H72</f>
        <v>0.27650406504065039</v>
      </c>
      <c r="S72" s="203">
        <f>H72/H170</f>
        <v>2.6381951313503019E-2</v>
      </c>
      <c r="T72" s="237"/>
      <c r="U72" s="237"/>
      <c r="V72" s="240"/>
      <c r="W72" s="251"/>
      <c r="X72" s="248" t="s">
        <v>36</v>
      </c>
    </row>
    <row r="73" spans="1:24" ht="19" customHeight="1" x14ac:dyDescent="0.2">
      <c r="A73" s="209"/>
      <c r="B73" s="73" t="s">
        <v>11</v>
      </c>
      <c r="C73" s="19">
        <v>3305</v>
      </c>
      <c r="D73" s="19">
        <v>18436</v>
      </c>
      <c r="E73" s="19">
        <v>18599</v>
      </c>
      <c r="F73" s="19">
        <v>15601</v>
      </c>
      <c r="G73" s="19">
        <v>17624</v>
      </c>
      <c r="H73" s="20"/>
      <c r="I73" s="19">
        <f>SUM(C73:H73)</f>
        <v>73565</v>
      </c>
      <c r="J73" s="181">
        <f>I73/H72</f>
        <v>0.49840785907859081</v>
      </c>
      <c r="K73" s="19"/>
      <c r="L73" s="181"/>
      <c r="M73" s="19"/>
      <c r="N73" s="19"/>
      <c r="O73" s="181"/>
      <c r="P73" s="226"/>
      <c r="Q73" s="229"/>
      <c r="R73" s="217"/>
      <c r="S73" s="203"/>
      <c r="T73" s="238"/>
      <c r="U73" s="238"/>
      <c r="V73" s="241"/>
      <c r="W73" s="252"/>
      <c r="X73" s="249"/>
    </row>
    <row r="74" spans="1:24" ht="19" customHeight="1" x14ac:dyDescent="0.2">
      <c r="A74" s="209"/>
      <c r="B74" s="73" t="s">
        <v>12</v>
      </c>
      <c r="C74" s="19">
        <v>2465</v>
      </c>
      <c r="D74" s="19">
        <v>11866</v>
      </c>
      <c r="E74" s="19">
        <v>13750</v>
      </c>
      <c r="F74" s="19">
        <v>18113</v>
      </c>
      <c r="G74" s="19">
        <v>27841</v>
      </c>
      <c r="H74" s="20"/>
      <c r="I74" s="19"/>
      <c r="J74" s="181"/>
      <c r="K74" s="19">
        <f>SUM(C74:J74)</f>
        <v>74035</v>
      </c>
      <c r="L74" s="181">
        <f>K74/H72</f>
        <v>0.50159214092140925</v>
      </c>
      <c r="M74" s="19"/>
      <c r="N74" s="19"/>
      <c r="O74" s="181"/>
      <c r="P74" s="226"/>
      <c r="Q74" s="229"/>
      <c r="R74" s="217"/>
      <c r="S74" s="203"/>
      <c r="T74" s="238"/>
      <c r="U74" s="238"/>
      <c r="V74" s="241"/>
      <c r="W74" s="252"/>
      <c r="X74" s="249"/>
    </row>
    <row r="75" spans="1:24" s="24" customFormat="1" ht="19" customHeight="1" x14ac:dyDescent="0.2">
      <c r="A75" s="210"/>
      <c r="B75" s="182" t="s">
        <v>94</v>
      </c>
      <c r="C75" s="27">
        <v>1066</v>
      </c>
      <c r="D75" s="27">
        <v>5394</v>
      </c>
      <c r="E75" s="27">
        <v>6773</v>
      </c>
      <c r="F75" s="27">
        <v>10627</v>
      </c>
      <c r="G75" s="27">
        <v>16952</v>
      </c>
      <c r="H75" s="183"/>
      <c r="I75" s="27"/>
      <c r="J75" s="184"/>
      <c r="K75" s="27"/>
      <c r="L75" s="184"/>
      <c r="M75" s="27">
        <f>SUM(C75:G75)</f>
        <v>40812</v>
      </c>
      <c r="N75" s="27">
        <v>132822</v>
      </c>
      <c r="O75" s="184">
        <f>M75/N75</f>
        <v>0.30726837421511499</v>
      </c>
      <c r="P75" s="227"/>
      <c r="Q75" s="230"/>
      <c r="R75" s="217"/>
      <c r="S75" s="203"/>
      <c r="T75" s="239"/>
      <c r="U75" s="239"/>
      <c r="V75" s="242"/>
      <c r="W75" s="253"/>
      <c r="X75" s="250"/>
    </row>
    <row r="76" spans="1:24" s="13" customFormat="1" ht="19" customHeight="1" x14ac:dyDescent="0.2">
      <c r="A76" s="205" t="s">
        <v>5</v>
      </c>
      <c r="B76" s="12" t="s">
        <v>37</v>
      </c>
      <c r="C76" s="12">
        <f>SUM(C77:C78)</f>
        <v>3339</v>
      </c>
      <c r="D76" s="12">
        <v>16623</v>
      </c>
      <c r="E76" s="12">
        <v>16913</v>
      </c>
      <c r="F76" s="12">
        <v>17673</v>
      </c>
      <c r="G76" s="12">
        <v>26389</v>
      </c>
      <c r="H76" s="12">
        <f>SUM(C76:G76)</f>
        <v>80937</v>
      </c>
      <c r="I76" s="12"/>
      <c r="J76" s="33"/>
      <c r="K76" s="12"/>
      <c r="L76" s="33"/>
      <c r="M76" s="12"/>
      <c r="N76" s="12"/>
      <c r="O76" s="33"/>
      <c r="P76" s="219">
        <v>338789</v>
      </c>
      <c r="Q76" s="222">
        <f>H76/P76</f>
        <v>0.23890090882525702</v>
      </c>
      <c r="R76" s="218">
        <f>M79/H76</f>
        <v>0.54237246253258709</v>
      </c>
      <c r="S76" s="202">
        <f>H76/H170</f>
        <v>1.4466639522093455E-2</v>
      </c>
      <c r="T76" s="231">
        <v>446</v>
      </c>
      <c r="U76" s="231">
        <v>341</v>
      </c>
      <c r="V76" s="234">
        <f>SUM(T76:U76)</f>
        <v>787</v>
      </c>
      <c r="W76" s="254">
        <f>V76/V170</f>
        <v>1.448557792302213E-3</v>
      </c>
      <c r="X76" s="245" t="s">
        <v>37</v>
      </c>
    </row>
    <row r="77" spans="1:24" ht="19" customHeight="1" x14ac:dyDescent="0.2">
      <c r="A77" s="206"/>
      <c r="B77" s="8" t="s">
        <v>11</v>
      </c>
      <c r="C77" s="7">
        <v>1271</v>
      </c>
      <c r="D77" s="7">
        <v>7008</v>
      </c>
      <c r="E77" s="7">
        <v>7423</v>
      </c>
      <c r="F77" s="7">
        <v>6947</v>
      </c>
      <c r="G77" s="7">
        <v>8687</v>
      </c>
      <c r="H77" s="12"/>
      <c r="I77" s="7">
        <f>SUM(C77:H77)</f>
        <v>31336</v>
      </c>
      <c r="J77" s="34">
        <f>I77/H76</f>
        <v>0.38716532611784477</v>
      </c>
      <c r="K77" s="7"/>
      <c r="L77" s="34"/>
      <c r="M77" s="7"/>
      <c r="N77" s="7"/>
      <c r="O77" s="34"/>
      <c r="P77" s="220"/>
      <c r="Q77" s="223"/>
      <c r="R77" s="218"/>
      <c r="S77" s="202"/>
      <c r="T77" s="232"/>
      <c r="U77" s="232"/>
      <c r="V77" s="235"/>
      <c r="W77" s="255"/>
      <c r="X77" s="246"/>
    </row>
    <row r="78" spans="1:24" ht="19" customHeight="1" x14ac:dyDescent="0.2">
      <c r="A78" s="206"/>
      <c r="B78" s="8" t="s">
        <v>12</v>
      </c>
      <c r="C78" s="7">
        <v>2068</v>
      </c>
      <c r="D78" s="7">
        <v>9615</v>
      </c>
      <c r="E78" s="7">
        <v>9490</v>
      </c>
      <c r="F78" s="7">
        <v>10726</v>
      </c>
      <c r="G78" s="7">
        <v>17702</v>
      </c>
      <c r="H78" s="12"/>
      <c r="I78" s="7"/>
      <c r="J78" s="34"/>
      <c r="K78" s="7">
        <f>SUM(C78:J78)</f>
        <v>49601</v>
      </c>
      <c r="L78" s="34">
        <f>K78/H76</f>
        <v>0.61283467388215529</v>
      </c>
      <c r="M78" s="7"/>
      <c r="N78" s="7"/>
      <c r="O78" s="34"/>
      <c r="P78" s="220"/>
      <c r="Q78" s="223"/>
      <c r="R78" s="218"/>
      <c r="S78" s="202"/>
      <c r="T78" s="232"/>
      <c r="U78" s="232"/>
      <c r="V78" s="235"/>
      <c r="W78" s="255"/>
      <c r="X78" s="246"/>
    </row>
    <row r="79" spans="1:24" s="24" customFormat="1" ht="19" customHeight="1" x14ac:dyDescent="0.2">
      <c r="A79" s="206"/>
      <c r="B79" s="21" t="s">
        <v>95</v>
      </c>
      <c r="C79" s="22">
        <v>1878</v>
      </c>
      <c r="D79" s="22">
        <v>8473</v>
      </c>
      <c r="E79" s="22">
        <v>8139</v>
      </c>
      <c r="F79" s="22">
        <v>9456</v>
      </c>
      <c r="G79" s="22">
        <v>15952</v>
      </c>
      <c r="H79" s="23"/>
      <c r="I79" s="22"/>
      <c r="J79" s="178"/>
      <c r="K79" s="22"/>
      <c r="L79" s="178"/>
      <c r="M79" s="22">
        <f>SUM(C79:G79)</f>
        <v>43898</v>
      </c>
      <c r="N79" s="22">
        <v>198942</v>
      </c>
      <c r="O79" s="178">
        <f>M79/N79</f>
        <v>0.22065727699530516</v>
      </c>
      <c r="P79" s="221"/>
      <c r="Q79" s="224"/>
      <c r="R79" s="218"/>
      <c r="S79" s="202"/>
      <c r="T79" s="233"/>
      <c r="U79" s="233"/>
      <c r="V79" s="236"/>
      <c r="W79" s="256"/>
      <c r="X79" s="247"/>
    </row>
    <row r="80" spans="1:24" s="13" customFormat="1" ht="19" customHeight="1" x14ac:dyDescent="0.2">
      <c r="A80" s="206"/>
      <c r="B80" s="118" t="s">
        <v>38</v>
      </c>
      <c r="C80" s="20">
        <f>SUM(C81:C82)</f>
        <v>4869</v>
      </c>
      <c r="D80" s="20">
        <v>23801</v>
      </c>
      <c r="E80" s="20">
        <v>24903</v>
      </c>
      <c r="F80" s="20">
        <v>25136</v>
      </c>
      <c r="G80" s="20">
        <v>32952</v>
      </c>
      <c r="H80" s="20">
        <f>SUM(C80:G80)</f>
        <v>111661</v>
      </c>
      <c r="I80" s="20"/>
      <c r="J80" s="180"/>
      <c r="K80" s="20"/>
      <c r="L80" s="180"/>
      <c r="M80" s="20"/>
      <c r="N80" s="20"/>
      <c r="O80" s="180"/>
      <c r="P80" s="225">
        <v>458854</v>
      </c>
      <c r="Q80" s="228">
        <f>H80/P80</f>
        <v>0.24334755717504913</v>
      </c>
      <c r="R80" s="217">
        <f>M83/H80</f>
        <v>0.25783397963478744</v>
      </c>
      <c r="S80" s="203">
        <f>H80/H170</f>
        <v>1.9958232151877104E-2</v>
      </c>
      <c r="T80" s="237">
        <v>193</v>
      </c>
      <c r="U80" s="237">
        <v>378</v>
      </c>
      <c r="V80" s="240">
        <f>SUM(T80:U80)</f>
        <v>571</v>
      </c>
      <c r="W80" s="251">
        <f>V80/V170</f>
        <v>1.0509866574390898E-3</v>
      </c>
      <c r="X80" s="248" t="s">
        <v>38</v>
      </c>
    </row>
    <row r="81" spans="1:24" ht="19" customHeight="1" x14ac:dyDescent="0.2">
      <c r="A81" s="206"/>
      <c r="B81" s="73" t="s">
        <v>11</v>
      </c>
      <c r="C81" s="19">
        <v>2888</v>
      </c>
      <c r="D81" s="19">
        <v>14759</v>
      </c>
      <c r="E81" s="19">
        <v>15756</v>
      </c>
      <c r="F81" s="19">
        <v>15089</v>
      </c>
      <c r="G81" s="19">
        <v>18285</v>
      </c>
      <c r="H81" s="20"/>
      <c r="I81" s="19">
        <f>SUM(C81:H81)</f>
        <v>66777</v>
      </c>
      <c r="J81" s="181">
        <f>I81/H80</f>
        <v>0.59803333303481077</v>
      </c>
      <c r="K81" s="19"/>
      <c r="L81" s="181"/>
      <c r="M81" s="19"/>
      <c r="N81" s="19"/>
      <c r="O81" s="181"/>
      <c r="P81" s="226"/>
      <c r="Q81" s="229"/>
      <c r="R81" s="217"/>
      <c r="S81" s="203"/>
      <c r="T81" s="238"/>
      <c r="U81" s="238"/>
      <c r="V81" s="241"/>
      <c r="W81" s="252"/>
      <c r="X81" s="249"/>
    </row>
    <row r="82" spans="1:24" ht="19" customHeight="1" x14ac:dyDescent="0.2">
      <c r="A82" s="206"/>
      <c r="B82" s="73" t="s">
        <v>12</v>
      </c>
      <c r="C82" s="19">
        <v>1981</v>
      </c>
      <c r="D82" s="19">
        <v>9042</v>
      </c>
      <c r="E82" s="19">
        <v>9147</v>
      </c>
      <c r="F82" s="19">
        <v>10047</v>
      </c>
      <c r="G82" s="19">
        <v>14667</v>
      </c>
      <c r="H82" s="20"/>
      <c r="I82" s="19"/>
      <c r="J82" s="181"/>
      <c r="K82" s="19">
        <f>SUM(C82:J82)</f>
        <v>44884</v>
      </c>
      <c r="L82" s="181">
        <f>K82/H80</f>
        <v>0.40196666696518929</v>
      </c>
      <c r="M82" s="19"/>
      <c r="N82" s="19"/>
      <c r="O82" s="181"/>
      <c r="P82" s="226"/>
      <c r="Q82" s="229"/>
      <c r="R82" s="217"/>
      <c r="S82" s="203"/>
      <c r="T82" s="238"/>
      <c r="U82" s="238"/>
      <c r="V82" s="241"/>
      <c r="W82" s="252"/>
      <c r="X82" s="249"/>
    </row>
    <row r="83" spans="1:24" s="24" customFormat="1" ht="19" customHeight="1" x14ac:dyDescent="0.2">
      <c r="A83" s="206"/>
      <c r="B83" s="182" t="s">
        <v>96</v>
      </c>
      <c r="C83" s="27">
        <v>1246</v>
      </c>
      <c r="D83" s="27">
        <v>5719</v>
      </c>
      <c r="E83" s="27">
        <v>5752</v>
      </c>
      <c r="F83" s="27">
        <v>6263</v>
      </c>
      <c r="G83" s="27">
        <v>9810</v>
      </c>
      <c r="H83" s="183"/>
      <c r="I83" s="27"/>
      <c r="J83" s="184"/>
      <c r="K83" s="27"/>
      <c r="L83" s="184"/>
      <c r="M83" s="27">
        <f>SUM(C83:G83)</f>
        <v>28790</v>
      </c>
      <c r="N83" s="27">
        <v>130437</v>
      </c>
      <c r="O83" s="184">
        <f>M83/N83</f>
        <v>0.22071958110045461</v>
      </c>
      <c r="P83" s="227"/>
      <c r="Q83" s="230"/>
      <c r="R83" s="217"/>
      <c r="S83" s="203"/>
      <c r="T83" s="239"/>
      <c r="U83" s="239"/>
      <c r="V83" s="242"/>
      <c r="W83" s="253"/>
      <c r="X83" s="250"/>
    </row>
    <row r="84" spans="1:24" s="13" customFormat="1" ht="19" customHeight="1" x14ac:dyDescent="0.2">
      <c r="A84" s="206"/>
      <c r="B84" s="63" t="s">
        <v>39</v>
      </c>
      <c r="C84" s="12">
        <f>SUM(C85:C86)</f>
        <v>7899</v>
      </c>
      <c r="D84" s="12">
        <v>37765</v>
      </c>
      <c r="E84" s="12">
        <v>37485</v>
      </c>
      <c r="F84" s="12">
        <v>40372</v>
      </c>
      <c r="G84" s="12">
        <v>63582</v>
      </c>
      <c r="H84" s="12">
        <f>SUM(C84:G84)</f>
        <v>187103</v>
      </c>
      <c r="I84" s="12"/>
      <c r="J84" s="33"/>
      <c r="K84" s="12"/>
      <c r="L84" s="33"/>
      <c r="M84" s="12"/>
      <c r="N84" s="12"/>
      <c r="O84" s="33"/>
      <c r="P84" s="219">
        <v>762214</v>
      </c>
      <c r="Q84" s="222">
        <f>H84/P84</f>
        <v>0.24547305612334594</v>
      </c>
      <c r="R84" s="218">
        <f>M87/H84</f>
        <v>0.35403494331998953</v>
      </c>
      <c r="S84" s="202">
        <f>H84/H170</f>
        <v>3.3442698080015959E-2</v>
      </c>
      <c r="T84" s="231">
        <v>19709</v>
      </c>
      <c r="U84" s="231">
        <v>2043</v>
      </c>
      <c r="V84" s="234">
        <f>SUM(T84:U84)</f>
        <v>21752</v>
      </c>
      <c r="W84" s="254">
        <f>V84/V170</f>
        <v>4.0036885766401187E-2</v>
      </c>
      <c r="X84" s="245" t="s">
        <v>39</v>
      </c>
    </row>
    <row r="85" spans="1:24" ht="19" customHeight="1" x14ac:dyDescent="0.2">
      <c r="A85" s="206"/>
      <c r="B85" s="8" t="s">
        <v>11</v>
      </c>
      <c r="C85" s="7">
        <v>3063</v>
      </c>
      <c r="D85" s="7">
        <v>15124</v>
      </c>
      <c r="E85" s="7">
        <v>15018</v>
      </c>
      <c r="F85" s="7">
        <v>14562</v>
      </c>
      <c r="G85" s="7">
        <v>20534</v>
      </c>
      <c r="H85" s="12"/>
      <c r="I85" s="7">
        <f>SUM(C85:H85)</f>
        <v>68301</v>
      </c>
      <c r="J85" s="34">
        <f>I85/H84</f>
        <v>0.36504492178105108</v>
      </c>
      <c r="K85" s="7"/>
      <c r="L85" s="34"/>
      <c r="M85" s="7"/>
      <c r="N85" s="7"/>
      <c r="O85" s="34"/>
      <c r="P85" s="220"/>
      <c r="Q85" s="223"/>
      <c r="R85" s="218"/>
      <c r="S85" s="202"/>
      <c r="T85" s="232"/>
      <c r="U85" s="232"/>
      <c r="V85" s="235"/>
      <c r="W85" s="255"/>
      <c r="X85" s="246"/>
    </row>
    <row r="86" spans="1:24" ht="19" customHeight="1" x14ac:dyDescent="0.2">
      <c r="A86" s="206"/>
      <c r="B86" s="8" t="s">
        <v>12</v>
      </c>
      <c r="C86" s="7">
        <v>4836</v>
      </c>
      <c r="D86" s="7">
        <v>22641</v>
      </c>
      <c r="E86" s="7">
        <v>22467</v>
      </c>
      <c r="F86" s="7">
        <v>25810</v>
      </c>
      <c r="G86" s="7">
        <v>43048</v>
      </c>
      <c r="H86" s="12"/>
      <c r="I86" s="7"/>
      <c r="J86" s="34"/>
      <c r="K86" s="7">
        <f>SUM(C86:J86)</f>
        <v>118802</v>
      </c>
      <c r="L86" s="34">
        <f>K86/H84</f>
        <v>0.63495507821894892</v>
      </c>
      <c r="M86" s="7"/>
      <c r="N86" s="7"/>
      <c r="O86" s="34"/>
      <c r="P86" s="220"/>
      <c r="Q86" s="223"/>
      <c r="R86" s="218"/>
      <c r="S86" s="202"/>
      <c r="T86" s="232"/>
      <c r="U86" s="232"/>
      <c r="V86" s="235"/>
      <c r="W86" s="255"/>
      <c r="X86" s="246"/>
    </row>
    <row r="87" spans="1:24" s="24" customFormat="1" ht="19" customHeight="1" x14ac:dyDescent="0.2">
      <c r="A87" s="206"/>
      <c r="B87" s="21" t="s">
        <v>97</v>
      </c>
      <c r="C87" s="22">
        <v>2628</v>
      </c>
      <c r="D87" s="22">
        <v>12277</v>
      </c>
      <c r="E87" s="22">
        <v>11892</v>
      </c>
      <c r="F87" s="22">
        <v>14261</v>
      </c>
      <c r="G87" s="22">
        <v>25183</v>
      </c>
      <c r="H87" s="23"/>
      <c r="I87" s="22"/>
      <c r="J87" s="178"/>
      <c r="K87" s="22"/>
      <c r="L87" s="178"/>
      <c r="M87" s="22">
        <f>SUM(C87:G87)</f>
        <v>66241</v>
      </c>
      <c r="N87" s="22">
        <v>310182</v>
      </c>
      <c r="O87" s="178">
        <f>M87/N87</f>
        <v>0.21355526755259815</v>
      </c>
      <c r="P87" s="221"/>
      <c r="Q87" s="224"/>
      <c r="R87" s="218"/>
      <c r="S87" s="202"/>
      <c r="T87" s="233"/>
      <c r="U87" s="233"/>
      <c r="V87" s="236"/>
      <c r="W87" s="256"/>
      <c r="X87" s="247"/>
    </row>
    <row r="88" spans="1:24" s="13" customFormat="1" ht="19" customHeight="1" x14ac:dyDescent="0.2">
      <c r="A88" s="206"/>
      <c r="B88" s="20" t="s">
        <v>40</v>
      </c>
      <c r="C88" s="20">
        <f>SUM(C89:C90)</f>
        <v>6317</v>
      </c>
      <c r="D88" s="20">
        <v>32036</v>
      </c>
      <c r="E88" s="20">
        <v>35236</v>
      </c>
      <c r="F88" s="20">
        <v>37461</v>
      </c>
      <c r="G88" s="20">
        <v>52501</v>
      </c>
      <c r="H88" s="20">
        <f>SUM(C88:G88)</f>
        <v>163551</v>
      </c>
      <c r="I88" s="20"/>
      <c r="J88" s="180"/>
      <c r="K88" s="20"/>
      <c r="L88" s="180"/>
      <c r="M88" s="20"/>
      <c r="N88" s="20"/>
      <c r="O88" s="180"/>
      <c r="P88" s="225">
        <v>627530</v>
      </c>
      <c r="Q88" s="228">
        <f>H88/P88</f>
        <v>0.2606265835896292</v>
      </c>
      <c r="R88" s="217">
        <f>M91/H88</f>
        <v>0.44150142768922235</v>
      </c>
      <c r="S88" s="203">
        <f>H88/H170</f>
        <v>2.9233025198338293E-2</v>
      </c>
      <c r="T88" s="237">
        <v>12492</v>
      </c>
      <c r="U88" s="237">
        <v>2991</v>
      </c>
      <c r="V88" s="240">
        <f>SUM(T88:U88)</f>
        <v>15483</v>
      </c>
      <c r="W88" s="251">
        <f>V88/V170</f>
        <v>2.8498119819841378E-2</v>
      </c>
      <c r="X88" s="248" t="s">
        <v>40</v>
      </c>
    </row>
    <row r="89" spans="1:24" ht="19" customHeight="1" x14ac:dyDescent="0.2">
      <c r="A89" s="206"/>
      <c r="B89" s="73" t="s">
        <v>11</v>
      </c>
      <c r="C89" s="19">
        <v>3131</v>
      </c>
      <c r="D89" s="19">
        <v>16951</v>
      </c>
      <c r="E89" s="19">
        <v>18291</v>
      </c>
      <c r="F89" s="19">
        <v>17386</v>
      </c>
      <c r="G89" s="19">
        <v>20802</v>
      </c>
      <c r="H89" s="20"/>
      <c r="I89" s="19">
        <f>SUM(C89:H89)</f>
        <v>76561</v>
      </c>
      <c r="J89" s="181">
        <f>I89/H88</f>
        <v>0.46811697880171932</v>
      </c>
      <c r="K89" s="19"/>
      <c r="L89" s="181"/>
      <c r="M89" s="19"/>
      <c r="N89" s="19"/>
      <c r="O89" s="181"/>
      <c r="P89" s="226"/>
      <c r="Q89" s="229"/>
      <c r="R89" s="217"/>
      <c r="S89" s="203"/>
      <c r="T89" s="238"/>
      <c r="U89" s="238"/>
      <c r="V89" s="241"/>
      <c r="W89" s="252"/>
      <c r="X89" s="249"/>
    </row>
    <row r="90" spans="1:24" ht="19" customHeight="1" x14ac:dyDescent="0.2">
      <c r="A90" s="206"/>
      <c r="B90" s="73" t="s">
        <v>12</v>
      </c>
      <c r="C90" s="19">
        <v>3186</v>
      </c>
      <c r="D90" s="19">
        <v>15085</v>
      </c>
      <c r="E90" s="19">
        <v>16945</v>
      </c>
      <c r="F90" s="19">
        <v>20075</v>
      </c>
      <c r="G90" s="19">
        <v>31699</v>
      </c>
      <c r="H90" s="20"/>
      <c r="I90" s="19"/>
      <c r="J90" s="181"/>
      <c r="K90" s="19">
        <f>SUM(C90:J90)</f>
        <v>86990</v>
      </c>
      <c r="L90" s="181">
        <f>K90/H88</f>
        <v>0.53188302119828068</v>
      </c>
      <c r="M90" s="19"/>
      <c r="N90" s="19"/>
      <c r="O90" s="181"/>
      <c r="P90" s="226"/>
      <c r="Q90" s="229"/>
      <c r="R90" s="217"/>
      <c r="S90" s="203"/>
      <c r="T90" s="238"/>
      <c r="U90" s="238"/>
      <c r="V90" s="241"/>
      <c r="W90" s="252"/>
      <c r="X90" s="249"/>
    </row>
    <row r="91" spans="1:24" s="24" customFormat="1" ht="19" customHeight="1" x14ac:dyDescent="0.2">
      <c r="A91" s="206"/>
      <c r="B91" s="182" t="s">
        <v>98</v>
      </c>
      <c r="C91" s="27">
        <v>2581</v>
      </c>
      <c r="D91" s="27">
        <v>12166</v>
      </c>
      <c r="E91" s="27">
        <v>13695</v>
      </c>
      <c r="F91" s="27">
        <v>16626</v>
      </c>
      <c r="G91" s="27">
        <v>27140</v>
      </c>
      <c r="H91" s="183"/>
      <c r="I91" s="27"/>
      <c r="J91" s="184"/>
      <c r="K91" s="27"/>
      <c r="L91" s="184"/>
      <c r="M91" s="27">
        <f>SUM(C91:G91)</f>
        <v>72208</v>
      </c>
      <c r="N91" s="27">
        <v>305929</v>
      </c>
      <c r="O91" s="184">
        <f>M91/N91</f>
        <v>0.23602862101990985</v>
      </c>
      <c r="P91" s="227"/>
      <c r="Q91" s="230"/>
      <c r="R91" s="217"/>
      <c r="S91" s="203"/>
      <c r="T91" s="239"/>
      <c r="U91" s="239"/>
      <c r="V91" s="242"/>
      <c r="W91" s="253"/>
      <c r="X91" s="250"/>
    </row>
    <row r="92" spans="1:24" s="13" customFormat="1" ht="19" customHeight="1" x14ac:dyDescent="0.2">
      <c r="A92" s="206"/>
      <c r="B92" s="63" t="s">
        <v>41</v>
      </c>
      <c r="C92" s="12">
        <f>SUM(C93:C94)</f>
        <v>2441</v>
      </c>
      <c r="D92" s="12">
        <v>12377</v>
      </c>
      <c r="E92" s="12">
        <v>12137</v>
      </c>
      <c r="F92" s="12">
        <v>12216</v>
      </c>
      <c r="G92" s="12">
        <v>18095</v>
      </c>
      <c r="H92" s="12">
        <f>SUM(C92:G92)</f>
        <v>57266</v>
      </c>
      <c r="I92" s="12"/>
      <c r="J92" s="33"/>
      <c r="K92" s="12"/>
      <c r="L92" s="33"/>
      <c r="M92" s="12"/>
      <c r="N92" s="12"/>
      <c r="O92" s="33"/>
      <c r="P92" s="219">
        <v>233108</v>
      </c>
      <c r="Q92" s="222">
        <f>H92/P92</f>
        <v>0.24566295451035572</v>
      </c>
      <c r="R92" s="218">
        <f>M95/H92</f>
        <v>0.34119721999091956</v>
      </c>
      <c r="S92" s="202">
        <f>H92/H170</f>
        <v>1.0235696639018048E-2</v>
      </c>
      <c r="T92" s="231">
        <v>48</v>
      </c>
      <c r="U92" s="231"/>
      <c r="V92" s="234">
        <f>SUM(T92:U92)</f>
        <v>48</v>
      </c>
      <c r="W92" s="254">
        <f>V92/V170</f>
        <v>8.834914108069406E-5</v>
      </c>
      <c r="X92" s="245" t="s">
        <v>41</v>
      </c>
    </row>
    <row r="93" spans="1:24" ht="19" customHeight="1" x14ac:dyDescent="0.2">
      <c r="A93" s="206"/>
      <c r="B93" s="8" t="s">
        <v>11</v>
      </c>
      <c r="C93" s="7">
        <v>1259</v>
      </c>
      <c r="D93" s="7">
        <v>6710</v>
      </c>
      <c r="E93" s="7">
        <v>6737</v>
      </c>
      <c r="F93" s="7">
        <v>6511</v>
      </c>
      <c r="G93" s="7">
        <v>8771</v>
      </c>
      <c r="H93" s="12"/>
      <c r="I93" s="7">
        <f>SUM(C93:H93)</f>
        <v>29988</v>
      </c>
      <c r="J93" s="34">
        <f>I93/H92</f>
        <v>0.5236615094471414</v>
      </c>
      <c r="K93" s="7"/>
      <c r="L93" s="34"/>
      <c r="M93" s="7"/>
      <c r="N93" s="7"/>
      <c r="O93" s="34"/>
      <c r="P93" s="220"/>
      <c r="Q93" s="223"/>
      <c r="R93" s="218"/>
      <c r="S93" s="202"/>
      <c r="T93" s="232"/>
      <c r="U93" s="232"/>
      <c r="V93" s="235"/>
      <c r="W93" s="255"/>
      <c r="X93" s="246"/>
    </row>
    <row r="94" spans="1:24" ht="19" customHeight="1" x14ac:dyDescent="0.2">
      <c r="A94" s="206"/>
      <c r="B94" s="8" t="s">
        <v>12</v>
      </c>
      <c r="C94" s="7">
        <v>1182</v>
      </c>
      <c r="D94" s="7">
        <v>5667</v>
      </c>
      <c r="E94" s="7">
        <v>5400</v>
      </c>
      <c r="F94" s="7">
        <v>5705</v>
      </c>
      <c r="G94" s="7">
        <v>9324</v>
      </c>
      <c r="H94" s="12"/>
      <c r="I94" s="7"/>
      <c r="J94" s="34"/>
      <c r="K94" s="7">
        <f>SUM(C94:J94)</f>
        <v>27278</v>
      </c>
      <c r="L94" s="34">
        <f>K94/H92</f>
        <v>0.4763384905528586</v>
      </c>
      <c r="M94" s="7"/>
      <c r="N94" s="7"/>
      <c r="O94" s="34"/>
      <c r="P94" s="220"/>
      <c r="Q94" s="223"/>
      <c r="R94" s="218"/>
      <c r="S94" s="202"/>
      <c r="T94" s="232"/>
      <c r="U94" s="232"/>
      <c r="V94" s="235"/>
      <c r="W94" s="255"/>
      <c r="X94" s="246"/>
    </row>
    <row r="95" spans="1:24" s="24" customFormat="1" ht="19" customHeight="1" x14ac:dyDescent="0.2">
      <c r="A95" s="206"/>
      <c r="B95" s="21" t="s">
        <v>99</v>
      </c>
      <c r="C95" s="22">
        <v>865</v>
      </c>
      <c r="D95" s="22">
        <v>3971</v>
      </c>
      <c r="E95" s="22">
        <v>3739</v>
      </c>
      <c r="F95" s="22">
        <v>4013</v>
      </c>
      <c r="G95" s="22">
        <v>6951</v>
      </c>
      <c r="H95" s="23"/>
      <c r="I95" s="22"/>
      <c r="J95" s="178"/>
      <c r="K95" s="22"/>
      <c r="L95" s="178"/>
      <c r="M95" s="22">
        <f>SUM(C95:G95)</f>
        <v>19539</v>
      </c>
      <c r="N95" s="22">
        <v>85106</v>
      </c>
      <c r="O95" s="178">
        <f>M95/N95</f>
        <v>0.22958428312927409</v>
      </c>
      <c r="P95" s="221"/>
      <c r="Q95" s="224"/>
      <c r="R95" s="218"/>
      <c r="S95" s="202"/>
      <c r="T95" s="233"/>
      <c r="U95" s="233"/>
      <c r="V95" s="236"/>
      <c r="W95" s="256"/>
      <c r="X95" s="247"/>
    </row>
    <row r="96" spans="1:24" s="13" customFormat="1" ht="19" customHeight="1" x14ac:dyDescent="0.2">
      <c r="A96" s="206"/>
      <c r="B96" s="20" t="s">
        <v>42</v>
      </c>
      <c r="C96" s="20">
        <f>SUM(C97:C98)</f>
        <v>4250</v>
      </c>
      <c r="D96" s="20">
        <v>21523</v>
      </c>
      <c r="E96" s="20">
        <v>21379</v>
      </c>
      <c r="F96" s="20">
        <v>21914</v>
      </c>
      <c r="G96" s="20">
        <v>29523</v>
      </c>
      <c r="H96" s="20">
        <f>SUM(C96:G96)</f>
        <v>98589</v>
      </c>
      <c r="I96" s="20"/>
      <c r="J96" s="180"/>
      <c r="K96" s="20"/>
      <c r="L96" s="180"/>
      <c r="M96" s="20"/>
      <c r="N96" s="20"/>
      <c r="O96" s="180"/>
      <c r="P96" s="225">
        <v>381471</v>
      </c>
      <c r="Q96" s="228">
        <f>H96/P96</f>
        <v>0.25844428541094866</v>
      </c>
      <c r="R96" s="217">
        <f>M99/H96</f>
        <v>0.21306636643033197</v>
      </c>
      <c r="S96" s="203">
        <f>H96/H170</f>
        <v>1.7621749309261175E-2</v>
      </c>
      <c r="T96" s="237">
        <v>200</v>
      </c>
      <c r="U96" s="237">
        <v>43</v>
      </c>
      <c r="V96" s="240">
        <f>SUM(T96:U96)</f>
        <v>243</v>
      </c>
      <c r="W96" s="251">
        <f>V96/V170</f>
        <v>4.4726752672101365E-4</v>
      </c>
      <c r="X96" s="248" t="s">
        <v>42</v>
      </c>
    </row>
    <row r="97" spans="1:24" ht="19" customHeight="1" x14ac:dyDescent="0.2">
      <c r="A97" s="206"/>
      <c r="B97" s="73" t="s">
        <v>11</v>
      </c>
      <c r="C97" s="19">
        <v>2685</v>
      </c>
      <c r="D97" s="19">
        <v>14417</v>
      </c>
      <c r="E97" s="19">
        <v>14690</v>
      </c>
      <c r="F97" s="19">
        <v>14212</v>
      </c>
      <c r="G97" s="19">
        <v>17420</v>
      </c>
      <c r="H97" s="20"/>
      <c r="I97" s="19">
        <f>SUM(C97:H97)</f>
        <v>63424</v>
      </c>
      <c r="J97" s="181">
        <f>I97/H96</f>
        <v>0.64331720577346352</v>
      </c>
      <c r="K97" s="19"/>
      <c r="L97" s="181"/>
      <c r="M97" s="19"/>
      <c r="N97" s="19"/>
      <c r="O97" s="181"/>
      <c r="P97" s="226"/>
      <c r="Q97" s="229"/>
      <c r="R97" s="217"/>
      <c r="S97" s="203"/>
      <c r="T97" s="238"/>
      <c r="U97" s="238"/>
      <c r="V97" s="241"/>
      <c r="W97" s="252"/>
      <c r="X97" s="249"/>
    </row>
    <row r="98" spans="1:24" ht="19" customHeight="1" x14ac:dyDescent="0.2">
      <c r="A98" s="206"/>
      <c r="B98" s="73" t="s">
        <v>12</v>
      </c>
      <c r="C98" s="19">
        <v>1565</v>
      </c>
      <c r="D98" s="19">
        <v>7106</v>
      </c>
      <c r="E98" s="19">
        <v>6689</v>
      </c>
      <c r="F98" s="19">
        <v>7702</v>
      </c>
      <c r="G98" s="19">
        <v>12103</v>
      </c>
      <c r="H98" s="20"/>
      <c r="I98" s="19"/>
      <c r="J98" s="181"/>
      <c r="K98" s="19">
        <f>SUM(C98:J98)</f>
        <v>35165</v>
      </c>
      <c r="L98" s="181">
        <f>K98/H96</f>
        <v>0.35668279422653643</v>
      </c>
      <c r="M98" s="19"/>
      <c r="N98" s="19"/>
      <c r="O98" s="181"/>
      <c r="P98" s="226"/>
      <c r="Q98" s="229"/>
      <c r="R98" s="217"/>
      <c r="S98" s="203"/>
      <c r="T98" s="238"/>
      <c r="U98" s="238"/>
      <c r="V98" s="241"/>
      <c r="W98" s="252"/>
      <c r="X98" s="249"/>
    </row>
    <row r="99" spans="1:24" s="24" customFormat="1" ht="19" customHeight="1" x14ac:dyDescent="0.2">
      <c r="A99" s="207"/>
      <c r="B99" s="182" t="s">
        <v>113</v>
      </c>
      <c r="C99" s="27">
        <v>943</v>
      </c>
      <c r="D99" s="27">
        <v>4116</v>
      </c>
      <c r="E99" s="27">
        <v>3756</v>
      </c>
      <c r="F99" s="27">
        <v>4494</v>
      </c>
      <c r="G99" s="27">
        <v>7697</v>
      </c>
      <c r="H99" s="183"/>
      <c r="I99" s="27"/>
      <c r="J99" s="184"/>
      <c r="K99" s="27"/>
      <c r="L99" s="184"/>
      <c r="M99" s="27">
        <f>SUM(C99:G99)</f>
        <v>21006</v>
      </c>
      <c r="N99" s="27">
        <v>91174</v>
      </c>
      <c r="O99" s="184">
        <f>M99/N99</f>
        <v>0.23039463004804001</v>
      </c>
      <c r="P99" s="227"/>
      <c r="Q99" s="230"/>
      <c r="R99" s="217"/>
      <c r="S99" s="203"/>
      <c r="T99" s="239"/>
      <c r="U99" s="239"/>
      <c r="V99" s="242"/>
      <c r="W99" s="253"/>
      <c r="X99" s="250"/>
    </row>
    <row r="100" spans="1:24" s="13" customFormat="1" ht="19" customHeight="1" x14ac:dyDescent="0.2">
      <c r="A100" s="208" t="s">
        <v>6</v>
      </c>
      <c r="B100" s="63" t="s">
        <v>43</v>
      </c>
      <c r="C100" s="12">
        <f>SUM(C101:C102)</f>
        <v>6135</v>
      </c>
      <c r="D100" s="12">
        <v>30146</v>
      </c>
      <c r="E100" s="12">
        <v>32978</v>
      </c>
      <c r="F100" s="12">
        <v>35427</v>
      </c>
      <c r="G100" s="12">
        <v>45743</v>
      </c>
      <c r="H100" s="12">
        <f>SUM(C100:G100)</f>
        <v>150429</v>
      </c>
      <c r="I100" s="12"/>
      <c r="J100" s="33"/>
      <c r="K100" s="12"/>
      <c r="L100" s="33"/>
      <c r="M100" s="12"/>
      <c r="N100" s="12"/>
      <c r="O100" s="33"/>
      <c r="P100" s="219">
        <v>629989</v>
      </c>
      <c r="Q100" s="222">
        <f>H100/P100</f>
        <v>0.23878035965707337</v>
      </c>
      <c r="R100" s="218">
        <f>M103/H100</f>
        <v>0.24755200127634963</v>
      </c>
      <c r="S100" s="202">
        <f>H100/H170</f>
        <v>2.688760538034516E-2</v>
      </c>
      <c r="T100" s="231">
        <v>7696</v>
      </c>
      <c r="U100" s="231">
        <v>1057</v>
      </c>
      <c r="V100" s="234">
        <f>SUM(T100:U100)</f>
        <v>8753</v>
      </c>
      <c r="W100" s="254">
        <f>V100/V170</f>
        <v>1.6110833997485731E-2</v>
      </c>
      <c r="X100" s="245" t="s">
        <v>43</v>
      </c>
    </row>
    <row r="101" spans="1:24" ht="19" customHeight="1" x14ac:dyDescent="0.2">
      <c r="A101" s="209"/>
      <c r="B101" s="8" t="s">
        <v>11</v>
      </c>
      <c r="C101" s="7">
        <v>3317</v>
      </c>
      <c r="D101" s="7">
        <v>17167</v>
      </c>
      <c r="E101" s="7">
        <v>18903</v>
      </c>
      <c r="F101" s="7">
        <v>18515</v>
      </c>
      <c r="G101" s="7">
        <v>21877</v>
      </c>
      <c r="H101" s="12"/>
      <c r="I101" s="7">
        <f>SUM(C101:H101)</f>
        <v>79779</v>
      </c>
      <c r="J101" s="34">
        <f>I101/H100</f>
        <v>0.53034321839538923</v>
      </c>
      <c r="K101" s="7"/>
      <c r="L101" s="34"/>
      <c r="M101" s="7"/>
      <c r="N101" s="7"/>
      <c r="O101" s="34"/>
      <c r="P101" s="220"/>
      <c r="Q101" s="223"/>
      <c r="R101" s="218"/>
      <c r="S101" s="202"/>
      <c r="T101" s="232"/>
      <c r="U101" s="232"/>
      <c r="V101" s="235"/>
      <c r="W101" s="255"/>
      <c r="X101" s="246"/>
    </row>
    <row r="102" spans="1:24" ht="19" customHeight="1" x14ac:dyDescent="0.2">
      <c r="A102" s="209"/>
      <c r="B102" s="8" t="s">
        <v>12</v>
      </c>
      <c r="C102" s="7">
        <v>2818</v>
      </c>
      <c r="D102" s="7">
        <v>12979</v>
      </c>
      <c r="E102" s="7">
        <v>14075</v>
      </c>
      <c r="F102" s="7">
        <v>16912</v>
      </c>
      <c r="G102" s="7">
        <v>23866</v>
      </c>
      <c r="H102" s="12"/>
      <c r="I102" s="7"/>
      <c r="J102" s="34"/>
      <c r="K102" s="7">
        <f>SUM(C102:I102)</f>
        <v>70650</v>
      </c>
      <c r="L102" s="34">
        <f>K102/H100</f>
        <v>0.46965678160461083</v>
      </c>
      <c r="M102" s="7"/>
      <c r="N102" s="7"/>
      <c r="O102" s="34"/>
      <c r="P102" s="220"/>
      <c r="Q102" s="223"/>
      <c r="R102" s="218"/>
      <c r="S102" s="202"/>
      <c r="T102" s="232"/>
      <c r="U102" s="232"/>
      <c r="V102" s="235"/>
      <c r="W102" s="255"/>
      <c r="X102" s="246"/>
    </row>
    <row r="103" spans="1:24" s="24" customFormat="1" ht="19" customHeight="1" x14ac:dyDescent="0.2">
      <c r="A103" s="209"/>
      <c r="B103" s="21" t="s">
        <v>18</v>
      </c>
      <c r="C103" s="22">
        <v>1540</v>
      </c>
      <c r="D103" s="22">
        <v>7018</v>
      </c>
      <c r="E103" s="22">
        <v>7356</v>
      </c>
      <c r="F103" s="22">
        <v>8578</v>
      </c>
      <c r="G103" s="22">
        <v>12747</v>
      </c>
      <c r="H103" s="23"/>
      <c r="I103" s="22"/>
      <c r="J103" s="178"/>
      <c r="K103" s="22"/>
      <c r="L103" s="178"/>
      <c r="M103" s="22">
        <f>SUM(C103:K103)</f>
        <v>37239</v>
      </c>
      <c r="N103" s="22">
        <v>172290</v>
      </c>
      <c r="O103" s="178">
        <f>M103/N103</f>
        <v>0.2161413895176737</v>
      </c>
      <c r="P103" s="221"/>
      <c r="Q103" s="224"/>
      <c r="R103" s="218"/>
      <c r="S103" s="202"/>
      <c r="T103" s="233"/>
      <c r="U103" s="233"/>
      <c r="V103" s="236"/>
      <c r="W103" s="256"/>
      <c r="X103" s="247"/>
    </row>
    <row r="104" spans="1:24" s="13" customFormat="1" ht="19" customHeight="1" x14ac:dyDescent="0.2">
      <c r="A104" s="209"/>
      <c r="B104" s="118" t="s">
        <v>44</v>
      </c>
      <c r="C104" s="20">
        <f>SUM(C105:C106)</f>
        <v>3621</v>
      </c>
      <c r="D104" s="20">
        <v>17396</v>
      </c>
      <c r="E104" s="20">
        <v>17217</v>
      </c>
      <c r="F104" s="20">
        <v>16768</v>
      </c>
      <c r="G104" s="20">
        <v>24607</v>
      </c>
      <c r="H104" s="20">
        <f>SUM(C104:G104)</f>
        <v>79609</v>
      </c>
      <c r="I104" s="20"/>
      <c r="J104" s="180"/>
      <c r="K104" s="20"/>
      <c r="L104" s="180"/>
      <c r="M104" s="20"/>
      <c r="N104" s="20"/>
      <c r="O104" s="180"/>
      <c r="P104" s="225">
        <v>305391</v>
      </c>
      <c r="Q104" s="228">
        <f>H104/P104</f>
        <v>0.26067893290895933</v>
      </c>
      <c r="R104" s="217">
        <f>M107/H104</f>
        <v>0.23893027170294817</v>
      </c>
      <c r="S104" s="203">
        <f>H104/H170</f>
        <v>1.4229273456074944E-2</v>
      </c>
      <c r="T104" s="237">
        <v>308</v>
      </c>
      <c r="U104" s="237"/>
      <c r="V104" s="240">
        <f>SUM(T104:U104)</f>
        <v>308</v>
      </c>
      <c r="W104" s="251">
        <f>V104/V170</f>
        <v>5.6690698860112018E-4</v>
      </c>
      <c r="X104" s="248" t="s">
        <v>44</v>
      </c>
    </row>
    <row r="105" spans="1:24" ht="19" customHeight="1" x14ac:dyDescent="0.2">
      <c r="A105" s="209"/>
      <c r="B105" s="73" t="s">
        <v>11</v>
      </c>
      <c r="C105" s="19">
        <v>2193</v>
      </c>
      <c r="D105" s="19">
        <v>11042</v>
      </c>
      <c r="E105" s="19">
        <v>11109</v>
      </c>
      <c r="F105" s="19">
        <v>10404</v>
      </c>
      <c r="G105" s="19">
        <v>14207</v>
      </c>
      <c r="H105" s="20"/>
      <c r="I105" s="19">
        <f>SUM(C105:H105)</f>
        <v>48955</v>
      </c>
      <c r="J105" s="181">
        <f>I105/H104</f>
        <v>0.61494303407906137</v>
      </c>
      <c r="K105" s="19"/>
      <c r="L105" s="181"/>
      <c r="M105" s="19"/>
      <c r="N105" s="19"/>
      <c r="O105" s="181"/>
      <c r="P105" s="226"/>
      <c r="Q105" s="229"/>
      <c r="R105" s="217"/>
      <c r="S105" s="203"/>
      <c r="T105" s="238"/>
      <c r="U105" s="238"/>
      <c r="V105" s="241"/>
      <c r="W105" s="252"/>
      <c r="X105" s="249"/>
    </row>
    <row r="106" spans="1:24" ht="19" customHeight="1" x14ac:dyDescent="0.2">
      <c r="A106" s="209"/>
      <c r="B106" s="73" t="s">
        <v>12</v>
      </c>
      <c r="C106" s="19">
        <v>1428</v>
      </c>
      <c r="D106" s="19">
        <v>6354</v>
      </c>
      <c r="E106" s="19">
        <v>6108</v>
      </c>
      <c r="F106" s="19">
        <v>6364</v>
      </c>
      <c r="G106" s="19">
        <v>10400</v>
      </c>
      <c r="H106" s="20"/>
      <c r="I106" s="19"/>
      <c r="J106" s="181"/>
      <c r="K106" s="19">
        <f>SUM(C106:J106)</f>
        <v>30654</v>
      </c>
      <c r="L106" s="181">
        <f>K106/H104</f>
        <v>0.38505696592093858</v>
      </c>
      <c r="M106" s="19"/>
      <c r="N106" s="19"/>
      <c r="O106" s="181"/>
      <c r="P106" s="226"/>
      <c r="Q106" s="229"/>
      <c r="R106" s="217"/>
      <c r="S106" s="203"/>
      <c r="T106" s="238"/>
      <c r="U106" s="238"/>
      <c r="V106" s="241"/>
      <c r="W106" s="252"/>
      <c r="X106" s="249"/>
    </row>
    <row r="107" spans="1:24" s="24" customFormat="1" ht="19" customHeight="1" x14ac:dyDescent="0.2">
      <c r="A107" s="209"/>
      <c r="B107" s="182" t="s">
        <v>100</v>
      </c>
      <c r="C107" s="27">
        <v>898</v>
      </c>
      <c r="D107" s="27">
        <v>3918</v>
      </c>
      <c r="E107" s="27">
        <v>3730</v>
      </c>
      <c r="F107" s="27">
        <v>3984</v>
      </c>
      <c r="G107" s="27">
        <v>6491</v>
      </c>
      <c r="H107" s="183"/>
      <c r="I107" s="27"/>
      <c r="J107" s="184"/>
      <c r="K107" s="27"/>
      <c r="L107" s="184"/>
      <c r="M107" s="27">
        <f>SUM(C107:G107)</f>
        <v>19021</v>
      </c>
      <c r="N107" s="27">
        <v>74737</v>
      </c>
      <c r="O107" s="184">
        <f>M107/N107</f>
        <v>0.25450580033985842</v>
      </c>
      <c r="P107" s="227"/>
      <c r="Q107" s="230"/>
      <c r="R107" s="217"/>
      <c r="S107" s="203"/>
      <c r="T107" s="239"/>
      <c r="U107" s="239"/>
      <c r="V107" s="242"/>
      <c r="W107" s="253"/>
      <c r="X107" s="250"/>
    </row>
    <row r="108" spans="1:24" s="13" customFormat="1" ht="19" customHeight="1" x14ac:dyDescent="0.2">
      <c r="A108" s="209"/>
      <c r="B108" s="63" t="s">
        <v>45</v>
      </c>
      <c r="C108" s="12">
        <f>SUM(C109:C110)</f>
        <v>5533</v>
      </c>
      <c r="D108" s="12">
        <v>27958</v>
      </c>
      <c r="E108" s="12">
        <v>29056</v>
      </c>
      <c r="F108" s="12">
        <v>30345</v>
      </c>
      <c r="G108" s="12">
        <v>41420</v>
      </c>
      <c r="H108" s="12">
        <f>SUM(C108:G108)</f>
        <v>134312</v>
      </c>
      <c r="I108" s="12"/>
      <c r="J108" s="33"/>
      <c r="K108" s="12"/>
      <c r="L108" s="33"/>
      <c r="M108" s="12"/>
      <c r="N108" s="12"/>
      <c r="O108" s="33"/>
      <c r="P108" s="219">
        <v>516974</v>
      </c>
      <c r="Q108" s="222">
        <f>H108/P108</f>
        <v>0.25980416810129714</v>
      </c>
      <c r="R108" s="218">
        <f>M111/H108</f>
        <v>0.16302340818392996</v>
      </c>
      <c r="S108" s="202">
        <f>H108/H170</f>
        <v>2.4006860737257572E-2</v>
      </c>
      <c r="T108" s="231">
        <v>5113</v>
      </c>
      <c r="U108" s="231"/>
      <c r="V108" s="234">
        <f>SUM(T108:U108)</f>
        <v>5113</v>
      </c>
      <c r="W108" s="254">
        <f>V108/V170</f>
        <v>9.4110241321997655E-3</v>
      </c>
      <c r="X108" s="245" t="s">
        <v>45</v>
      </c>
    </row>
    <row r="109" spans="1:24" ht="19" customHeight="1" x14ac:dyDescent="0.2">
      <c r="A109" s="209"/>
      <c r="B109" s="8" t="s">
        <v>11</v>
      </c>
      <c r="C109" s="7">
        <v>3896</v>
      </c>
      <c r="D109" s="7">
        <v>20388</v>
      </c>
      <c r="E109" s="7">
        <v>21296</v>
      </c>
      <c r="F109" s="7">
        <v>21549</v>
      </c>
      <c r="G109" s="7">
        <v>27722</v>
      </c>
      <c r="H109" s="12"/>
      <c r="I109" s="7">
        <f>SUM(C109:H109)</f>
        <v>94851</v>
      </c>
      <c r="J109" s="34">
        <f>I109/H108</f>
        <v>0.70619899934480912</v>
      </c>
      <c r="K109" s="7"/>
      <c r="L109" s="34"/>
      <c r="M109" s="7"/>
      <c r="N109" s="7"/>
      <c r="O109" s="34"/>
      <c r="P109" s="220"/>
      <c r="Q109" s="223"/>
      <c r="R109" s="218"/>
      <c r="S109" s="202"/>
      <c r="T109" s="232"/>
      <c r="U109" s="232"/>
      <c r="V109" s="235"/>
      <c r="W109" s="255"/>
      <c r="X109" s="246"/>
    </row>
    <row r="110" spans="1:24" ht="19" customHeight="1" x14ac:dyDescent="0.2">
      <c r="A110" s="209"/>
      <c r="B110" s="8" t="s">
        <v>12</v>
      </c>
      <c r="C110" s="7">
        <v>1637</v>
      </c>
      <c r="D110" s="7">
        <v>7570</v>
      </c>
      <c r="E110" s="7">
        <v>7760</v>
      </c>
      <c r="F110" s="7">
        <v>8796</v>
      </c>
      <c r="G110" s="7">
        <v>13698</v>
      </c>
      <c r="H110" s="12"/>
      <c r="I110" s="7"/>
      <c r="J110" s="34"/>
      <c r="K110" s="7">
        <f>SUM(C110:J110)</f>
        <v>39461</v>
      </c>
      <c r="L110" s="34">
        <f>K110/H108</f>
        <v>0.29380100065519088</v>
      </c>
      <c r="M110" s="7"/>
      <c r="N110" s="7"/>
      <c r="O110" s="34"/>
      <c r="P110" s="220"/>
      <c r="Q110" s="223"/>
      <c r="R110" s="218"/>
      <c r="S110" s="202"/>
      <c r="T110" s="232"/>
      <c r="U110" s="232"/>
      <c r="V110" s="235"/>
      <c r="W110" s="255"/>
      <c r="X110" s="246"/>
    </row>
    <row r="111" spans="1:24" s="24" customFormat="1" ht="19" customHeight="1" x14ac:dyDescent="0.2">
      <c r="A111" s="209"/>
      <c r="B111" s="21" t="s">
        <v>101</v>
      </c>
      <c r="C111" s="22">
        <v>915</v>
      </c>
      <c r="D111" s="22">
        <v>4110</v>
      </c>
      <c r="E111" s="22">
        <v>4014</v>
      </c>
      <c r="F111" s="22">
        <v>4924</v>
      </c>
      <c r="G111" s="22">
        <v>7933</v>
      </c>
      <c r="H111" s="23"/>
      <c r="I111" s="22"/>
      <c r="J111" s="178"/>
      <c r="K111" s="22"/>
      <c r="L111" s="178"/>
      <c r="M111" s="22">
        <f>SUM(C111:G111)</f>
        <v>21896</v>
      </c>
      <c r="N111" s="22">
        <v>91447</v>
      </c>
      <c r="O111" s="178">
        <f>M111/N111</f>
        <v>0.23943923802858486</v>
      </c>
      <c r="P111" s="221"/>
      <c r="Q111" s="224"/>
      <c r="R111" s="218"/>
      <c r="S111" s="202"/>
      <c r="T111" s="233"/>
      <c r="U111" s="233"/>
      <c r="V111" s="236"/>
      <c r="W111" s="256"/>
      <c r="X111" s="247"/>
    </row>
    <row r="112" spans="1:24" s="13" customFormat="1" ht="19" customHeight="1" x14ac:dyDescent="0.2">
      <c r="A112" s="209"/>
      <c r="B112" s="118" t="s">
        <v>46</v>
      </c>
      <c r="C112" s="20">
        <f>SUM(C113:C114)</f>
        <v>2757</v>
      </c>
      <c r="D112" s="20">
        <v>14433</v>
      </c>
      <c r="E112" s="20">
        <v>15603</v>
      </c>
      <c r="F112" s="20">
        <v>15833</v>
      </c>
      <c r="G112" s="20">
        <v>20933</v>
      </c>
      <c r="H112" s="20">
        <f>SUM(C112:G112)</f>
        <v>69559</v>
      </c>
      <c r="I112" s="20"/>
      <c r="J112" s="180"/>
      <c r="K112" s="20"/>
      <c r="L112" s="180"/>
      <c r="M112" s="20"/>
      <c r="N112" s="20"/>
      <c r="O112" s="180"/>
      <c r="P112" s="225">
        <v>267712</v>
      </c>
      <c r="Q112" s="228">
        <f>H112/P112</f>
        <v>0.2598277253167583</v>
      </c>
      <c r="R112" s="217">
        <f>M115/H112</f>
        <v>0.22958926954096523</v>
      </c>
      <c r="S112" s="203">
        <f>H112/H170</f>
        <v>1.2432941405257157E-2</v>
      </c>
      <c r="T112" s="237"/>
      <c r="U112" s="237"/>
      <c r="V112" s="240"/>
      <c r="W112" s="251"/>
      <c r="X112" s="248" t="s">
        <v>46</v>
      </c>
    </row>
    <row r="113" spans="1:24" ht="19" customHeight="1" x14ac:dyDescent="0.2">
      <c r="A113" s="209"/>
      <c r="B113" s="73" t="s">
        <v>11</v>
      </c>
      <c r="C113" s="19">
        <v>1889</v>
      </c>
      <c r="D113" s="19">
        <v>10090</v>
      </c>
      <c r="E113" s="19">
        <v>11087</v>
      </c>
      <c r="F113" s="19">
        <v>10805</v>
      </c>
      <c r="G113" s="19">
        <v>13666</v>
      </c>
      <c r="H113" s="20"/>
      <c r="I113" s="19">
        <f>SUM(C113:H113)</f>
        <v>47537</v>
      </c>
      <c r="J113" s="181">
        <f>I113/H112</f>
        <v>0.68340545436248368</v>
      </c>
      <c r="K113" s="19"/>
      <c r="L113" s="181"/>
      <c r="M113" s="19"/>
      <c r="N113" s="19"/>
      <c r="O113" s="181"/>
      <c r="P113" s="226"/>
      <c r="Q113" s="229"/>
      <c r="R113" s="217"/>
      <c r="S113" s="203"/>
      <c r="T113" s="238"/>
      <c r="U113" s="238"/>
      <c r="V113" s="241"/>
      <c r="W113" s="252"/>
      <c r="X113" s="249"/>
    </row>
    <row r="114" spans="1:24" ht="19" customHeight="1" x14ac:dyDescent="0.2">
      <c r="A114" s="209"/>
      <c r="B114" s="73" t="s">
        <v>12</v>
      </c>
      <c r="C114" s="19">
        <v>868</v>
      </c>
      <c r="D114" s="19">
        <v>4343</v>
      </c>
      <c r="E114" s="19">
        <v>4516</v>
      </c>
      <c r="F114" s="19">
        <v>5028</v>
      </c>
      <c r="G114" s="19">
        <v>7267</v>
      </c>
      <c r="H114" s="20"/>
      <c r="I114" s="19"/>
      <c r="J114" s="181"/>
      <c r="K114" s="19">
        <f>SUM(C114:J114)</f>
        <v>22022</v>
      </c>
      <c r="L114" s="181">
        <f>K114/H112</f>
        <v>0.31659454563751638</v>
      </c>
      <c r="M114" s="19"/>
      <c r="N114" s="19"/>
      <c r="O114" s="181"/>
      <c r="P114" s="226"/>
      <c r="Q114" s="229"/>
      <c r="R114" s="217"/>
      <c r="S114" s="203"/>
      <c r="T114" s="238"/>
      <c r="U114" s="238"/>
      <c r="V114" s="241"/>
      <c r="W114" s="252"/>
      <c r="X114" s="249"/>
    </row>
    <row r="115" spans="1:24" s="24" customFormat="1" ht="19" customHeight="1" x14ac:dyDescent="0.2">
      <c r="A115" s="209"/>
      <c r="B115" s="182" t="s">
        <v>102</v>
      </c>
      <c r="C115" s="27">
        <v>601</v>
      </c>
      <c r="D115" s="27">
        <v>3028</v>
      </c>
      <c r="E115" s="27">
        <v>3210</v>
      </c>
      <c r="F115" s="27">
        <v>3738</v>
      </c>
      <c r="G115" s="27">
        <v>5393</v>
      </c>
      <c r="H115" s="183"/>
      <c r="I115" s="27"/>
      <c r="J115" s="184"/>
      <c r="K115" s="27"/>
      <c r="L115" s="184"/>
      <c r="M115" s="27">
        <f>SUM(C115:G115)</f>
        <v>15970</v>
      </c>
      <c r="N115" s="27">
        <v>65786</v>
      </c>
      <c r="O115" s="184">
        <f>M115/N115</f>
        <v>0.24275681755996717</v>
      </c>
      <c r="P115" s="227"/>
      <c r="Q115" s="230"/>
      <c r="R115" s="217"/>
      <c r="S115" s="203"/>
      <c r="T115" s="239"/>
      <c r="U115" s="239"/>
      <c r="V115" s="242"/>
      <c r="W115" s="253"/>
      <c r="X115" s="250"/>
    </row>
    <row r="116" spans="1:24" s="13" customFormat="1" ht="19" customHeight="1" x14ac:dyDescent="0.2">
      <c r="A116" s="209"/>
      <c r="B116" s="63" t="s">
        <v>47</v>
      </c>
      <c r="C116" s="12">
        <f>SUM(C117:C118)</f>
        <v>3375</v>
      </c>
      <c r="D116" s="12">
        <v>15937</v>
      </c>
      <c r="E116" s="12">
        <v>16439</v>
      </c>
      <c r="F116" s="12">
        <v>15761</v>
      </c>
      <c r="G116" s="12">
        <v>21369</v>
      </c>
      <c r="H116" s="12">
        <f>SUM(C116:G116)</f>
        <v>72881</v>
      </c>
      <c r="I116" s="12"/>
      <c r="J116" s="33"/>
      <c r="K116" s="12"/>
      <c r="L116" s="33"/>
      <c r="M116" s="12"/>
      <c r="N116" s="12"/>
      <c r="O116" s="33"/>
      <c r="P116" s="219">
        <v>284025</v>
      </c>
      <c r="Q116" s="222">
        <f>H116/P116</f>
        <v>0.25660065135111348</v>
      </c>
      <c r="R116" s="218">
        <f>M119/H116</f>
        <v>0.16098846064131941</v>
      </c>
      <c r="S116" s="202">
        <f>H116/H170</f>
        <v>1.302671404931852E-2</v>
      </c>
      <c r="T116" s="231"/>
      <c r="U116" s="231"/>
      <c r="V116" s="234"/>
      <c r="W116" s="254"/>
      <c r="X116" s="245" t="s">
        <v>47</v>
      </c>
    </row>
    <row r="117" spans="1:24" ht="19" customHeight="1" x14ac:dyDescent="0.2">
      <c r="A117" s="209"/>
      <c r="B117" s="8" t="s">
        <v>11</v>
      </c>
      <c r="C117" s="7">
        <v>1713</v>
      </c>
      <c r="D117" s="7">
        <v>8909</v>
      </c>
      <c r="E117" s="7">
        <v>9210</v>
      </c>
      <c r="F117" s="7">
        <v>8283</v>
      </c>
      <c r="G117" s="7">
        <v>10693</v>
      </c>
      <c r="H117" s="12"/>
      <c r="I117" s="7">
        <f>SUM(C117:H117)</f>
        <v>38808</v>
      </c>
      <c r="J117" s="34">
        <f>I117/H116</f>
        <v>0.5324844609706233</v>
      </c>
      <c r="K117" s="7"/>
      <c r="L117" s="34"/>
      <c r="M117" s="7"/>
      <c r="N117" s="7"/>
      <c r="O117" s="34"/>
      <c r="P117" s="220"/>
      <c r="Q117" s="223"/>
      <c r="R117" s="218"/>
      <c r="S117" s="202"/>
      <c r="T117" s="232"/>
      <c r="U117" s="232"/>
      <c r="V117" s="235"/>
      <c r="W117" s="255"/>
      <c r="X117" s="246"/>
    </row>
    <row r="118" spans="1:24" ht="19" customHeight="1" x14ac:dyDescent="0.2">
      <c r="A118" s="209"/>
      <c r="B118" s="8" t="s">
        <v>12</v>
      </c>
      <c r="C118" s="7">
        <v>1662</v>
      </c>
      <c r="D118" s="7">
        <v>7028</v>
      </c>
      <c r="E118" s="7">
        <v>7229</v>
      </c>
      <c r="F118" s="7">
        <v>7478</v>
      </c>
      <c r="G118" s="7">
        <v>10676</v>
      </c>
      <c r="H118" s="12"/>
      <c r="I118" s="7"/>
      <c r="J118" s="34"/>
      <c r="K118" s="7">
        <f>SUM(C118:J118)</f>
        <v>34073</v>
      </c>
      <c r="L118" s="34">
        <f>K118/H116</f>
        <v>0.46751553902937665</v>
      </c>
      <c r="M118" s="7"/>
      <c r="N118" s="7"/>
      <c r="O118" s="34"/>
      <c r="P118" s="220"/>
      <c r="Q118" s="223"/>
      <c r="R118" s="218"/>
      <c r="S118" s="202"/>
      <c r="T118" s="232"/>
      <c r="U118" s="232"/>
      <c r="V118" s="235"/>
      <c r="W118" s="255"/>
      <c r="X118" s="246"/>
    </row>
    <row r="119" spans="1:24" s="24" customFormat="1" ht="19" customHeight="1" x14ac:dyDescent="0.2">
      <c r="A119" s="209"/>
      <c r="B119" s="21" t="s">
        <v>103</v>
      </c>
      <c r="C119" s="22">
        <v>523</v>
      </c>
      <c r="D119" s="22">
        <v>2198</v>
      </c>
      <c r="E119" s="22">
        <v>2284</v>
      </c>
      <c r="F119" s="22">
        <v>2497</v>
      </c>
      <c r="G119" s="22">
        <v>4231</v>
      </c>
      <c r="H119" s="23"/>
      <c r="I119" s="22"/>
      <c r="J119" s="178"/>
      <c r="K119" s="22"/>
      <c r="L119" s="178"/>
      <c r="M119" s="22">
        <f>SUM(C119:G119)</f>
        <v>11733</v>
      </c>
      <c r="N119" s="22">
        <v>51171</v>
      </c>
      <c r="O119" s="178">
        <f>M119/N119</f>
        <v>0.22929002755466965</v>
      </c>
      <c r="P119" s="221"/>
      <c r="Q119" s="224"/>
      <c r="R119" s="218"/>
      <c r="S119" s="202"/>
      <c r="T119" s="233"/>
      <c r="U119" s="233"/>
      <c r="V119" s="236"/>
      <c r="W119" s="256"/>
      <c r="X119" s="247"/>
    </row>
    <row r="120" spans="1:24" s="13" customFormat="1" ht="19" customHeight="1" x14ac:dyDescent="0.2">
      <c r="A120" s="209"/>
      <c r="B120" s="118" t="s">
        <v>48</v>
      </c>
      <c r="C120" s="20">
        <f>SUM(C121:C122)</f>
        <v>8368</v>
      </c>
      <c r="D120" s="20">
        <v>39051</v>
      </c>
      <c r="E120" s="20">
        <v>38913</v>
      </c>
      <c r="F120" s="20">
        <v>41318</v>
      </c>
      <c r="G120" s="20">
        <v>59362</v>
      </c>
      <c r="H120" s="20">
        <f>SUM(C120:G120)</f>
        <v>187012</v>
      </c>
      <c r="I120" s="20"/>
      <c r="J120" s="180"/>
      <c r="K120" s="20"/>
      <c r="L120" s="180"/>
      <c r="M120" s="20"/>
      <c r="N120" s="20"/>
      <c r="O120" s="180"/>
      <c r="P120" s="225">
        <v>784439</v>
      </c>
      <c r="Q120" s="228">
        <f>H120/P120</f>
        <v>0.23840222120521801</v>
      </c>
      <c r="R120" s="217">
        <f>M123/H120</f>
        <v>0.26142707419844718</v>
      </c>
      <c r="S120" s="203">
        <f>H120/H170</f>
        <v>3.342643278482945E-2</v>
      </c>
      <c r="T120" s="237">
        <v>5712</v>
      </c>
      <c r="U120" s="237"/>
      <c r="V120" s="240">
        <f>SUM(T120:U120)</f>
        <v>5712</v>
      </c>
      <c r="W120" s="251">
        <f>V120/V170</f>
        <v>1.0513547788602593E-2</v>
      </c>
      <c r="X120" s="248" t="s">
        <v>48</v>
      </c>
    </row>
    <row r="121" spans="1:24" ht="19" customHeight="1" x14ac:dyDescent="0.2">
      <c r="A121" s="209"/>
      <c r="B121" s="73" t="s">
        <v>11</v>
      </c>
      <c r="C121" s="19">
        <v>4478</v>
      </c>
      <c r="D121" s="19">
        <v>21552</v>
      </c>
      <c r="E121" s="19">
        <v>21762</v>
      </c>
      <c r="F121" s="19">
        <v>22471</v>
      </c>
      <c r="G121" s="19">
        <v>28706</v>
      </c>
      <c r="H121" s="20"/>
      <c r="I121" s="19">
        <f>SUM(C121:H121)</f>
        <v>98969</v>
      </c>
      <c r="J121" s="181">
        <f>I121/H120</f>
        <v>0.52921202917459842</v>
      </c>
      <c r="K121" s="19"/>
      <c r="L121" s="181"/>
      <c r="M121" s="19"/>
      <c r="N121" s="19"/>
      <c r="O121" s="181"/>
      <c r="P121" s="226"/>
      <c r="Q121" s="229"/>
      <c r="R121" s="217"/>
      <c r="S121" s="203"/>
      <c r="T121" s="238"/>
      <c r="U121" s="238"/>
      <c r="V121" s="241"/>
      <c r="W121" s="252"/>
      <c r="X121" s="249"/>
    </row>
    <row r="122" spans="1:24" ht="19" customHeight="1" x14ac:dyDescent="0.2">
      <c r="A122" s="209"/>
      <c r="B122" s="73" t="s">
        <v>12</v>
      </c>
      <c r="C122" s="19">
        <v>3890</v>
      </c>
      <c r="D122" s="19">
        <v>17499</v>
      </c>
      <c r="E122" s="19">
        <v>17151</v>
      </c>
      <c r="F122" s="19">
        <v>18847</v>
      </c>
      <c r="G122" s="19">
        <v>30656</v>
      </c>
      <c r="H122" s="20"/>
      <c r="I122" s="19"/>
      <c r="J122" s="181"/>
      <c r="K122" s="19">
        <f>SUM(C122:J122)</f>
        <v>88043</v>
      </c>
      <c r="L122" s="181">
        <f>K122/H120</f>
        <v>0.47078797082540158</v>
      </c>
      <c r="M122" s="19"/>
      <c r="N122" s="19"/>
      <c r="O122" s="181"/>
      <c r="P122" s="226"/>
      <c r="Q122" s="229"/>
      <c r="R122" s="217"/>
      <c r="S122" s="203"/>
      <c r="T122" s="238"/>
      <c r="U122" s="238"/>
      <c r="V122" s="241"/>
      <c r="W122" s="252"/>
      <c r="X122" s="249"/>
    </row>
    <row r="123" spans="1:24" s="24" customFormat="1" ht="19" customHeight="1" x14ac:dyDescent="0.2">
      <c r="A123" s="209"/>
      <c r="B123" s="182" t="s">
        <v>104</v>
      </c>
      <c r="C123" s="27">
        <v>2118</v>
      </c>
      <c r="D123" s="27">
        <v>9559</v>
      </c>
      <c r="E123" s="27">
        <v>9295</v>
      </c>
      <c r="F123" s="27">
        <v>10487</v>
      </c>
      <c r="G123" s="27">
        <v>17431</v>
      </c>
      <c r="H123" s="183"/>
      <c r="I123" s="27"/>
      <c r="J123" s="184"/>
      <c r="K123" s="27"/>
      <c r="L123" s="184"/>
      <c r="M123" s="27">
        <f>SUM(C123:G123)</f>
        <v>48890</v>
      </c>
      <c r="N123" s="27">
        <v>223950</v>
      </c>
      <c r="O123" s="184">
        <f>M123/N123</f>
        <v>0.21830765795936594</v>
      </c>
      <c r="P123" s="227"/>
      <c r="Q123" s="230"/>
      <c r="R123" s="217"/>
      <c r="S123" s="203"/>
      <c r="T123" s="239"/>
      <c r="U123" s="239"/>
      <c r="V123" s="242"/>
      <c r="W123" s="253"/>
      <c r="X123" s="250"/>
    </row>
    <row r="124" spans="1:24" s="13" customFormat="1" ht="19" customHeight="1" x14ac:dyDescent="0.2">
      <c r="A124" s="209"/>
      <c r="B124" s="63" t="s">
        <v>49</v>
      </c>
      <c r="C124" s="12">
        <f>SUM(C125:C126)</f>
        <v>3451</v>
      </c>
      <c r="D124" s="12">
        <v>17825</v>
      </c>
      <c r="E124" s="12">
        <v>19507</v>
      </c>
      <c r="F124" s="12">
        <v>19560</v>
      </c>
      <c r="G124" s="12">
        <v>24054</v>
      </c>
      <c r="H124" s="12">
        <f>SUM(C124:G124)</f>
        <v>84397</v>
      </c>
      <c r="I124" s="12"/>
      <c r="J124" s="33"/>
      <c r="K124" s="12"/>
      <c r="L124" s="33"/>
      <c r="M124" s="12"/>
      <c r="N124" s="12"/>
      <c r="O124" s="33"/>
      <c r="P124" s="219">
        <v>363189</v>
      </c>
      <c r="Q124" s="222">
        <f>H124/P124</f>
        <v>0.23237763258248459</v>
      </c>
      <c r="R124" s="218">
        <f>M127/H124</f>
        <v>0.13297866037892342</v>
      </c>
      <c r="S124" s="202">
        <f>H124/H170</f>
        <v>1.5085078218195897E-2</v>
      </c>
      <c r="T124" s="231">
        <v>667</v>
      </c>
      <c r="U124" s="231">
        <v>90</v>
      </c>
      <c r="V124" s="234">
        <f>SUM(T124:U124)</f>
        <v>757</v>
      </c>
      <c r="W124" s="254">
        <f>V124/V170</f>
        <v>1.3933395791267793E-3</v>
      </c>
      <c r="X124" s="245" t="s">
        <v>49</v>
      </c>
    </row>
    <row r="125" spans="1:24" ht="19" customHeight="1" x14ac:dyDescent="0.2">
      <c r="A125" s="209"/>
      <c r="B125" s="8" t="s">
        <v>11</v>
      </c>
      <c r="C125" s="7">
        <v>2069</v>
      </c>
      <c r="D125" s="7">
        <v>11403</v>
      </c>
      <c r="E125" s="7">
        <v>13037</v>
      </c>
      <c r="F125" s="7">
        <v>12641</v>
      </c>
      <c r="G125" s="7">
        <v>14343</v>
      </c>
      <c r="H125" s="12"/>
      <c r="I125" s="7">
        <f>SUM(C125:H125)</f>
        <v>53493</v>
      </c>
      <c r="J125" s="34">
        <f>I125/H124</f>
        <v>0.63382584689029231</v>
      </c>
      <c r="K125" s="7"/>
      <c r="L125" s="34"/>
      <c r="M125" s="7"/>
      <c r="N125" s="7"/>
      <c r="O125" s="34"/>
      <c r="P125" s="220"/>
      <c r="Q125" s="223"/>
      <c r="R125" s="218"/>
      <c r="S125" s="202"/>
      <c r="T125" s="232"/>
      <c r="U125" s="232"/>
      <c r="V125" s="235"/>
      <c r="W125" s="255"/>
      <c r="X125" s="246"/>
    </row>
    <row r="126" spans="1:24" ht="19" customHeight="1" x14ac:dyDescent="0.2">
      <c r="A126" s="209"/>
      <c r="B126" s="8" t="s">
        <v>12</v>
      </c>
      <c r="C126" s="7">
        <v>1382</v>
      </c>
      <c r="D126" s="7">
        <v>6422</v>
      </c>
      <c r="E126" s="7">
        <v>6470</v>
      </c>
      <c r="F126" s="7">
        <v>6919</v>
      </c>
      <c r="G126" s="7">
        <v>9711</v>
      </c>
      <c r="H126" s="12"/>
      <c r="I126" s="7"/>
      <c r="J126" s="34"/>
      <c r="K126" s="7">
        <f>SUM(C126:J126)</f>
        <v>30904</v>
      </c>
      <c r="L126" s="34">
        <f>K126/H124</f>
        <v>0.36617415310970769</v>
      </c>
      <c r="M126" s="7"/>
      <c r="N126" s="7"/>
      <c r="O126" s="34"/>
      <c r="P126" s="220"/>
      <c r="Q126" s="223"/>
      <c r="R126" s="218"/>
      <c r="S126" s="202"/>
      <c r="T126" s="232"/>
      <c r="U126" s="232"/>
      <c r="V126" s="235"/>
      <c r="W126" s="255"/>
      <c r="X126" s="246"/>
    </row>
    <row r="127" spans="1:24" s="24" customFormat="1" ht="19" customHeight="1" x14ac:dyDescent="0.2">
      <c r="A127" s="210"/>
      <c r="B127" s="21" t="s">
        <v>105</v>
      </c>
      <c r="C127" s="22">
        <v>469</v>
      </c>
      <c r="D127" s="22">
        <v>2183</v>
      </c>
      <c r="E127" s="22">
        <v>2189</v>
      </c>
      <c r="F127" s="22">
        <v>2531</v>
      </c>
      <c r="G127" s="22">
        <v>3851</v>
      </c>
      <c r="H127" s="23"/>
      <c r="I127" s="22"/>
      <c r="J127" s="178"/>
      <c r="K127" s="22"/>
      <c r="L127" s="178"/>
      <c r="M127" s="22">
        <f>SUM(C127:G127)</f>
        <v>11223</v>
      </c>
      <c r="N127" s="22">
        <v>49223</v>
      </c>
      <c r="O127" s="178">
        <f>M127/N127</f>
        <v>0.2280031692501473</v>
      </c>
      <c r="P127" s="221"/>
      <c r="Q127" s="224"/>
      <c r="R127" s="218"/>
      <c r="S127" s="202"/>
      <c r="T127" s="233"/>
      <c r="U127" s="233"/>
      <c r="V127" s="236"/>
      <c r="W127" s="256"/>
      <c r="X127" s="247"/>
    </row>
    <row r="128" spans="1:24" s="13" customFormat="1" ht="19" customHeight="1" x14ac:dyDescent="0.2">
      <c r="A128" s="205" t="s">
        <v>7</v>
      </c>
      <c r="B128" s="118" t="s">
        <v>50</v>
      </c>
      <c r="C128" s="20">
        <f>SUM(C129:C130)</f>
        <v>4808</v>
      </c>
      <c r="D128" s="20">
        <v>21692</v>
      </c>
      <c r="E128" s="20">
        <v>22025</v>
      </c>
      <c r="F128" s="20">
        <v>27450</v>
      </c>
      <c r="G128" s="20">
        <v>45318</v>
      </c>
      <c r="H128" s="20">
        <f>SUM(C128:G128)</f>
        <v>121293</v>
      </c>
      <c r="I128" s="20"/>
      <c r="J128" s="180"/>
      <c r="K128" s="20"/>
      <c r="L128" s="180"/>
      <c r="M128" s="20"/>
      <c r="N128" s="20"/>
      <c r="O128" s="180"/>
      <c r="P128" s="225">
        <v>457541</v>
      </c>
      <c r="Q128" s="228">
        <f>H128/P128</f>
        <v>0.2650975540989769</v>
      </c>
      <c r="R128" s="217"/>
      <c r="S128" s="203">
        <f>H128/H170</f>
        <v>2.1679851088541476E-2</v>
      </c>
      <c r="T128" s="237"/>
      <c r="U128" s="237">
        <v>176</v>
      </c>
      <c r="V128" s="240">
        <f>SUM(U128)</f>
        <v>176</v>
      </c>
      <c r="W128" s="251">
        <f>V128/V170</f>
        <v>3.2394685062921152E-4</v>
      </c>
      <c r="X128" s="248" t="s">
        <v>50</v>
      </c>
    </row>
    <row r="129" spans="1:24" ht="19" customHeight="1" x14ac:dyDescent="0.2">
      <c r="A129" s="206"/>
      <c r="B129" s="73" t="s">
        <v>11</v>
      </c>
      <c r="C129" s="19">
        <v>2688</v>
      </c>
      <c r="D129" s="19">
        <v>12147</v>
      </c>
      <c r="E129" s="19">
        <v>12511</v>
      </c>
      <c r="F129" s="19">
        <v>14958</v>
      </c>
      <c r="G129" s="19">
        <v>23420</v>
      </c>
      <c r="H129" s="20"/>
      <c r="I129" s="19">
        <f>SUM(C129:H129)</f>
        <v>65724</v>
      </c>
      <c r="J129" s="181">
        <f>I129/H128</f>
        <v>0.54186144295219019</v>
      </c>
      <c r="K129" s="19"/>
      <c r="L129" s="181"/>
      <c r="M129" s="19"/>
      <c r="N129" s="19"/>
      <c r="O129" s="181"/>
      <c r="P129" s="226"/>
      <c r="Q129" s="229"/>
      <c r="R129" s="217"/>
      <c r="S129" s="203"/>
      <c r="T129" s="238"/>
      <c r="U129" s="238"/>
      <c r="V129" s="241"/>
      <c r="W129" s="252"/>
      <c r="X129" s="249"/>
    </row>
    <row r="130" spans="1:24" ht="19" customHeight="1" x14ac:dyDescent="0.2">
      <c r="A130" s="206"/>
      <c r="B130" s="73" t="s">
        <v>12</v>
      </c>
      <c r="C130" s="19">
        <v>2120</v>
      </c>
      <c r="D130" s="19">
        <v>9545</v>
      </c>
      <c r="E130" s="19">
        <v>9514</v>
      </c>
      <c r="F130" s="19">
        <v>12492</v>
      </c>
      <c r="G130" s="19">
        <v>21898</v>
      </c>
      <c r="H130" s="20"/>
      <c r="I130" s="19"/>
      <c r="J130" s="181"/>
      <c r="K130" s="19">
        <f>SUM(C130:J130)</f>
        <v>55569</v>
      </c>
      <c r="L130" s="181">
        <f>K130/H128</f>
        <v>0.45813855704780987</v>
      </c>
      <c r="M130" s="19"/>
      <c r="N130" s="19"/>
      <c r="O130" s="181"/>
      <c r="P130" s="226"/>
      <c r="Q130" s="229"/>
      <c r="R130" s="217"/>
      <c r="S130" s="203"/>
      <c r="T130" s="238"/>
      <c r="U130" s="238"/>
      <c r="V130" s="241"/>
      <c r="W130" s="252"/>
      <c r="X130" s="249"/>
    </row>
    <row r="131" spans="1:24" s="13" customFormat="1" ht="19" customHeight="1" x14ac:dyDescent="0.2">
      <c r="A131" s="206"/>
      <c r="B131" s="63" t="s">
        <v>10</v>
      </c>
      <c r="C131" s="12"/>
      <c r="D131" s="12"/>
      <c r="E131" s="12"/>
      <c r="F131" s="12"/>
      <c r="G131" s="12"/>
      <c r="H131" s="12"/>
      <c r="I131" s="12"/>
      <c r="J131" s="33"/>
      <c r="K131" s="12"/>
      <c r="L131" s="33"/>
      <c r="M131" s="12"/>
      <c r="N131" s="12"/>
      <c r="O131" s="33"/>
      <c r="P131" s="219">
        <v>2155240</v>
      </c>
      <c r="Q131" s="243"/>
      <c r="R131" s="218"/>
      <c r="S131" s="202">
        <f>H132/H170</f>
        <v>8.6793759989304234E-2</v>
      </c>
      <c r="T131" s="231">
        <v>135293</v>
      </c>
      <c r="U131" s="231">
        <v>39938</v>
      </c>
      <c r="V131" s="234">
        <f>SUM(T131:U131)</f>
        <v>175231</v>
      </c>
      <c r="W131" s="254">
        <f>V131/V170</f>
        <v>0.32253142376481458</v>
      </c>
      <c r="X131" s="245" t="s">
        <v>10</v>
      </c>
    </row>
    <row r="132" spans="1:24" ht="19" customHeight="1" x14ac:dyDescent="0.2">
      <c r="A132" s="207"/>
      <c r="B132" s="8" t="s">
        <v>12</v>
      </c>
      <c r="C132" s="7">
        <v>18440</v>
      </c>
      <c r="D132" s="7">
        <v>79576</v>
      </c>
      <c r="E132" s="7">
        <v>79659</v>
      </c>
      <c r="F132" s="7">
        <v>110166</v>
      </c>
      <c r="G132" s="7">
        <v>197747</v>
      </c>
      <c r="H132" s="12">
        <f>SUM(C132:G132)</f>
        <v>485588</v>
      </c>
      <c r="I132" s="7"/>
      <c r="J132" s="34"/>
      <c r="K132" s="7">
        <v>485588</v>
      </c>
      <c r="L132" s="34"/>
      <c r="M132" s="38">
        <v>485588</v>
      </c>
      <c r="N132" s="38">
        <v>2155240</v>
      </c>
      <c r="O132" s="39"/>
      <c r="P132" s="221"/>
      <c r="Q132" s="244"/>
      <c r="R132" s="218"/>
      <c r="S132" s="202"/>
      <c r="T132" s="233"/>
      <c r="U132" s="233"/>
      <c r="V132" s="236"/>
      <c r="W132" s="256"/>
      <c r="X132" s="247"/>
    </row>
    <row r="133" spans="1:24" s="13" customFormat="1" ht="19" customHeight="1" x14ac:dyDescent="0.2">
      <c r="A133" s="211" t="s">
        <v>8</v>
      </c>
      <c r="B133" s="118" t="s">
        <v>51</v>
      </c>
      <c r="C133" s="20">
        <f>SUM(C134:C135)</f>
        <v>6661</v>
      </c>
      <c r="D133" s="20">
        <v>34057</v>
      </c>
      <c r="E133" s="20">
        <v>37096</v>
      </c>
      <c r="F133" s="20">
        <v>40906</v>
      </c>
      <c r="G133" s="20">
        <v>52087</v>
      </c>
      <c r="H133" s="20">
        <f>SUM(C133:G133)</f>
        <v>170807</v>
      </c>
      <c r="I133" s="20"/>
      <c r="J133" s="180"/>
      <c r="K133" s="20"/>
      <c r="L133" s="180"/>
      <c r="M133" s="20"/>
      <c r="N133" s="20"/>
      <c r="O133" s="180"/>
      <c r="P133" s="225">
        <v>683962</v>
      </c>
      <c r="Q133" s="228">
        <f>H133/P133</f>
        <v>0.24973171024121224</v>
      </c>
      <c r="R133" s="217">
        <f>M136/H133</f>
        <v>0.40649973361747471</v>
      </c>
      <c r="S133" s="203">
        <f>H133/H170</f>
        <v>3.0529959065077984E-2</v>
      </c>
      <c r="T133" s="237">
        <v>21242</v>
      </c>
      <c r="U133" s="237">
        <v>1793</v>
      </c>
      <c r="V133" s="240">
        <f>SUM(T133:U133)</f>
        <v>23035</v>
      </c>
      <c r="W133" s="251">
        <f>V133/V170</f>
        <v>4.2398384683203907E-2</v>
      </c>
      <c r="X133" s="248" t="s">
        <v>51</v>
      </c>
    </row>
    <row r="134" spans="1:24" ht="19" customHeight="1" x14ac:dyDescent="0.2">
      <c r="A134" s="212"/>
      <c r="B134" s="73" t="s">
        <v>11</v>
      </c>
      <c r="C134" s="19">
        <v>3142</v>
      </c>
      <c r="D134" s="19">
        <v>17147</v>
      </c>
      <c r="E134" s="19">
        <v>19374</v>
      </c>
      <c r="F134" s="19">
        <v>19543</v>
      </c>
      <c r="G134" s="19">
        <v>21551</v>
      </c>
      <c r="H134" s="20"/>
      <c r="I134" s="19">
        <f>SUM(C134:H134)</f>
        <v>80757</v>
      </c>
      <c r="J134" s="181">
        <f>I134/H133</f>
        <v>0.47279678233327677</v>
      </c>
      <c r="K134" s="19"/>
      <c r="L134" s="181"/>
      <c r="M134" s="19"/>
      <c r="N134" s="19"/>
      <c r="O134" s="181"/>
      <c r="P134" s="226"/>
      <c r="Q134" s="229"/>
      <c r="R134" s="217"/>
      <c r="S134" s="203"/>
      <c r="T134" s="238"/>
      <c r="U134" s="238"/>
      <c r="V134" s="241"/>
      <c r="W134" s="252"/>
      <c r="X134" s="249"/>
    </row>
    <row r="135" spans="1:24" ht="19" customHeight="1" x14ac:dyDescent="0.2">
      <c r="A135" s="212"/>
      <c r="B135" s="73" t="s">
        <v>12</v>
      </c>
      <c r="C135" s="19">
        <v>3519</v>
      </c>
      <c r="D135" s="19">
        <v>16910</v>
      </c>
      <c r="E135" s="19">
        <v>17722</v>
      </c>
      <c r="F135" s="19">
        <v>21363</v>
      </c>
      <c r="G135" s="19">
        <v>30536</v>
      </c>
      <c r="H135" s="20"/>
      <c r="I135" s="19"/>
      <c r="J135" s="181"/>
      <c r="K135" s="19">
        <f>SUM(C135:G135)</f>
        <v>90050</v>
      </c>
      <c r="L135" s="181">
        <f>K135/H133</f>
        <v>0.52720321766672329</v>
      </c>
      <c r="M135" s="19"/>
      <c r="N135" s="19"/>
      <c r="O135" s="181"/>
      <c r="P135" s="226"/>
      <c r="Q135" s="229"/>
      <c r="R135" s="217"/>
      <c r="S135" s="203"/>
      <c r="T135" s="238"/>
      <c r="U135" s="238"/>
      <c r="V135" s="241"/>
      <c r="W135" s="252"/>
      <c r="X135" s="249"/>
    </row>
    <row r="136" spans="1:24" s="24" customFormat="1" ht="19" customHeight="1" x14ac:dyDescent="0.2">
      <c r="A136" s="212"/>
      <c r="B136" s="182" t="s">
        <v>106</v>
      </c>
      <c r="C136" s="27">
        <v>2690</v>
      </c>
      <c r="D136" s="27">
        <v>12700</v>
      </c>
      <c r="E136" s="27">
        <v>13161</v>
      </c>
      <c r="F136" s="27">
        <v>16310</v>
      </c>
      <c r="G136" s="27">
        <v>24572</v>
      </c>
      <c r="H136" s="183"/>
      <c r="I136" s="27"/>
      <c r="J136" s="184"/>
      <c r="K136" s="27"/>
      <c r="L136" s="184"/>
      <c r="M136" s="27">
        <f>SUM(C136:G136)</f>
        <v>69433</v>
      </c>
      <c r="N136" s="27">
        <v>298488</v>
      </c>
      <c r="O136" s="184">
        <f>M136/N136</f>
        <v>0.23261571654471871</v>
      </c>
      <c r="P136" s="227"/>
      <c r="Q136" s="230"/>
      <c r="R136" s="217"/>
      <c r="S136" s="203"/>
      <c r="T136" s="239"/>
      <c r="U136" s="239"/>
      <c r="V136" s="242"/>
      <c r="W136" s="253"/>
      <c r="X136" s="250"/>
    </row>
    <row r="137" spans="1:24" s="13" customFormat="1" ht="19" customHeight="1" x14ac:dyDescent="0.2">
      <c r="A137" s="212"/>
      <c r="B137" s="63" t="s">
        <v>52</v>
      </c>
      <c r="C137" s="12">
        <f>SUM(C138:C139)</f>
        <v>3551</v>
      </c>
      <c r="D137" s="12">
        <v>18697</v>
      </c>
      <c r="E137" s="12">
        <v>21052</v>
      </c>
      <c r="F137" s="12">
        <v>21716</v>
      </c>
      <c r="G137" s="12">
        <v>27879</v>
      </c>
      <c r="H137" s="12">
        <f>SUM(C137:G137)</f>
        <v>92895</v>
      </c>
      <c r="I137" s="12"/>
      <c r="J137" s="33"/>
      <c r="K137" s="12"/>
      <c r="L137" s="33"/>
      <c r="M137" s="12"/>
      <c r="N137" s="12"/>
      <c r="O137" s="33"/>
      <c r="P137" s="219">
        <v>353842</v>
      </c>
      <c r="Q137" s="222">
        <f>H137/P137</f>
        <v>0.26253242972852292</v>
      </c>
      <c r="R137" s="218">
        <f>M140/H137</f>
        <v>0.25321061413423757</v>
      </c>
      <c r="S137" s="202">
        <f>H137/H170</f>
        <v>1.6604006553305305E-2</v>
      </c>
      <c r="T137" s="231">
        <v>3098</v>
      </c>
      <c r="U137" s="231">
        <v>271</v>
      </c>
      <c r="V137" s="234">
        <f>SUM(T137:U137)</f>
        <v>3369</v>
      </c>
      <c r="W137" s="254">
        <f>V137/V170</f>
        <v>6.2010053396012142E-3</v>
      </c>
      <c r="X137" s="245" t="s">
        <v>52</v>
      </c>
    </row>
    <row r="138" spans="1:24" ht="19" customHeight="1" x14ac:dyDescent="0.2">
      <c r="A138" s="212"/>
      <c r="B138" s="8" t="s">
        <v>11</v>
      </c>
      <c r="C138" s="7">
        <v>1789</v>
      </c>
      <c r="D138" s="7">
        <v>10074</v>
      </c>
      <c r="E138" s="7">
        <v>11386</v>
      </c>
      <c r="F138" s="7">
        <v>11271</v>
      </c>
      <c r="G138" s="7">
        <v>13618</v>
      </c>
      <c r="H138" s="12"/>
      <c r="I138" s="7">
        <f>SUM(C138:H138)</f>
        <v>48138</v>
      </c>
      <c r="J138" s="34">
        <f>I138/H137</f>
        <v>0.51819796544485708</v>
      </c>
      <c r="K138" s="7"/>
      <c r="L138" s="34"/>
      <c r="M138" s="7"/>
      <c r="N138" s="7"/>
      <c r="O138" s="34"/>
      <c r="P138" s="220"/>
      <c r="Q138" s="223"/>
      <c r="R138" s="218"/>
      <c r="S138" s="202"/>
      <c r="T138" s="232"/>
      <c r="U138" s="232"/>
      <c r="V138" s="235"/>
      <c r="W138" s="255"/>
      <c r="X138" s="246"/>
    </row>
    <row r="139" spans="1:24" ht="19" customHeight="1" x14ac:dyDescent="0.2">
      <c r="A139" s="212"/>
      <c r="B139" s="8" t="s">
        <v>12</v>
      </c>
      <c r="C139" s="7">
        <v>1762</v>
      </c>
      <c r="D139" s="7">
        <v>8623</v>
      </c>
      <c r="E139" s="7">
        <v>9666</v>
      </c>
      <c r="F139" s="7">
        <v>10445</v>
      </c>
      <c r="G139" s="7">
        <v>14261</v>
      </c>
      <c r="H139" s="12"/>
      <c r="I139" s="7"/>
      <c r="J139" s="34"/>
      <c r="K139" s="7">
        <f>SUM(C139:J139)</f>
        <v>44757</v>
      </c>
      <c r="L139" s="34">
        <f>K139/H137</f>
        <v>0.48180203455514292</v>
      </c>
      <c r="M139" s="7"/>
      <c r="N139" s="7"/>
      <c r="O139" s="34"/>
      <c r="P139" s="220"/>
      <c r="Q139" s="223"/>
      <c r="R139" s="218"/>
      <c r="S139" s="202"/>
      <c r="T139" s="232"/>
      <c r="U139" s="232"/>
      <c r="V139" s="235"/>
      <c r="W139" s="255"/>
      <c r="X139" s="246"/>
    </row>
    <row r="140" spans="1:24" s="24" customFormat="1" ht="19" customHeight="1" x14ac:dyDescent="0.2">
      <c r="A140" s="212"/>
      <c r="B140" s="21" t="s">
        <v>107</v>
      </c>
      <c r="C140" s="22">
        <v>958</v>
      </c>
      <c r="D140" s="22">
        <v>4548</v>
      </c>
      <c r="E140" s="22">
        <v>4941</v>
      </c>
      <c r="F140" s="22">
        <v>5400</v>
      </c>
      <c r="G140" s="22">
        <v>7675</v>
      </c>
      <c r="H140" s="23"/>
      <c r="I140" s="22"/>
      <c r="J140" s="178"/>
      <c r="K140" s="22"/>
      <c r="L140" s="178"/>
      <c r="M140" s="179">
        <f>SUM(C140:G140)</f>
        <v>23522</v>
      </c>
      <c r="N140" s="22">
        <v>94341</v>
      </c>
      <c r="O140" s="178">
        <f>M140/N140</f>
        <v>0.24932955978842708</v>
      </c>
      <c r="P140" s="221"/>
      <c r="Q140" s="224"/>
      <c r="R140" s="218"/>
      <c r="S140" s="202"/>
      <c r="T140" s="233"/>
      <c r="U140" s="233"/>
      <c r="V140" s="236"/>
      <c r="W140" s="256"/>
      <c r="X140" s="247"/>
    </row>
    <row r="141" spans="1:24" s="13" customFormat="1" ht="19" customHeight="1" x14ac:dyDescent="0.2">
      <c r="A141" s="212"/>
      <c r="B141" s="118" t="s">
        <v>53</v>
      </c>
      <c r="C141" s="20">
        <f>SUM(C142:C143)</f>
        <v>2719</v>
      </c>
      <c r="D141" s="20">
        <v>14356</v>
      </c>
      <c r="E141" s="20">
        <v>15294</v>
      </c>
      <c r="F141" s="20">
        <v>16346</v>
      </c>
      <c r="G141" s="20">
        <v>19832</v>
      </c>
      <c r="H141" s="20">
        <f>SUM(C141:G141)</f>
        <v>68547</v>
      </c>
      <c r="I141" s="20"/>
      <c r="J141" s="180"/>
      <c r="K141" s="20"/>
      <c r="L141" s="180"/>
      <c r="M141" s="20"/>
      <c r="N141" s="20"/>
      <c r="O141" s="180"/>
      <c r="P141" s="225">
        <v>275782</v>
      </c>
      <c r="Q141" s="228">
        <f>H141/P141</f>
        <v>0.2485550180940018</v>
      </c>
      <c r="R141" s="217">
        <f>M144/H141</f>
        <v>0.35906750113061109</v>
      </c>
      <c r="S141" s="203">
        <f>H141/H170</f>
        <v>1.2252057023622571E-2</v>
      </c>
      <c r="T141" s="237">
        <v>1867</v>
      </c>
      <c r="U141" s="237"/>
      <c r="V141" s="240">
        <f>SUM(T141:U141)</f>
        <v>1867</v>
      </c>
      <c r="W141" s="251">
        <f>V141/V170</f>
        <v>3.4364134666178292E-3</v>
      </c>
      <c r="X141" s="248" t="s">
        <v>53</v>
      </c>
    </row>
    <row r="142" spans="1:24" ht="19" customHeight="1" x14ac:dyDescent="0.2">
      <c r="A142" s="212"/>
      <c r="B142" s="73" t="s">
        <v>11</v>
      </c>
      <c r="C142" s="19">
        <v>1356</v>
      </c>
      <c r="D142" s="19">
        <v>7859</v>
      </c>
      <c r="E142" s="19">
        <v>8272</v>
      </c>
      <c r="F142" s="19">
        <v>8328</v>
      </c>
      <c r="G142" s="19">
        <v>9310</v>
      </c>
      <c r="H142" s="20"/>
      <c r="I142" s="19">
        <f>SUM(C142:H142)</f>
        <v>35125</v>
      </c>
      <c r="J142" s="181">
        <f>I142/H141</f>
        <v>0.51242213371847056</v>
      </c>
      <c r="K142" s="19"/>
      <c r="L142" s="181"/>
      <c r="M142" s="19"/>
      <c r="N142" s="19"/>
      <c r="O142" s="181"/>
      <c r="P142" s="226"/>
      <c r="Q142" s="229"/>
      <c r="R142" s="217"/>
      <c r="S142" s="203"/>
      <c r="T142" s="238"/>
      <c r="U142" s="238"/>
      <c r="V142" s="241"/>
      <c r="W142" s="252"/>
      <c r="X142" s="249"/>
    </row>
    <row r="143" spans="1:24" ht="19" customHeight="1" x14ac:dyDescent="0.2">
      <c r="A143" s="212"/>
      <c r="B143" s="73" t="s">
        <v>12</v>
      </c>
      <c r="C143" s="19">
        <v>1363</v>
      </c>
      <c r="D143" s="19">
        <v>6497</v>
      </c>
      <c r="E143" s="19">
        <v>7022</v>
      </c>
      <c r="F143" s="19">
        <v>8018</v>
      </c>
      <c r="G143" s="19">
        <v>10522</v>
      </c>
      <c r="H143" s="20"/>
      <c r="I143" s="19"/>
      <c r="J143" s="181"/>
      <c r="K143" s="19">
        <f>SUM(C143:J143)</f>
        <v>33422</v>
      </c>
      <c r="L143" s="181">
        <f>K143/H141</f>
        <v>0.48757786628152944</v>
      </c>
      <c r="M143" s="19"/>
      <c r="N143" s="19"/>
      <c r="O143" s="181"/>
      <c r="P143" s="226"/>
      <c r="Q143" s="229"/>
      <c r="R143" s="217"/>
      <c r="S143" s="203"/>
      <c r="T143" s="238"/>
      <c r="U143" s="238"/>
      <c r="V143" s="241"/>
      <c r="W143" s="252"/>
      <c r="X143" s="249"/>
    </row>
    <row r="144" spans="1:24" s="24" customFormat="1" ht="19" customHeight="1" x14ac:dyDescent="0.2">
      <c r="A144" s="212"/>
      <c r="B144" s="182" t="s">
        <v>108</v>
      </c>
      <c r="C144" s="27">
        <v>1002</v>
      </c>
      <c r="D144" s="27">
        <v>4618</v>
      </c>
      <c r="E144" s="27">
        <v>5034</v>
      </c>
      <c r="F144" s="27">
        <v>5963</v>
      </c>
      <c r="G144" s="27">
        <v>7996</v>
      </c>
      <c r="H144" s="183"/>
      <c r="I144" s="27"/>
      <c r="J144" s="184"/>
      <c r="K144" s="27"/>
      <c r="L144" s="184"/>
      <c r="M144" s="27">
        <f>SUM(C144:G144)</f>
        <v>24613</v>
      </c>
      <c r="N144" s="27">
        <v>105117</v>
      </c>
      <c r="O144" s="184">
        <f>M144/N144</f>
        <v>0.23414861535241682</v>
      </c>
      <c r="P144" s="227"/>
      <c r="Q144" s="230"/>
      <c r="R144" s="217"/>
      <c r="S144" s="203"/>
      <c r="T144" s="239"/>
      <c r="U144" s="239"/>
      <c r="V144" s="242"/>
      <c r="W144" s="253"/>
      <c r="X144" s="250"/>
    </row>
    <row r="145" spans="1:24" s="13" customFormat="1" ht="19" customHeight="1" x14ac:dyDescent="0.2">
      <c r="A145" s="212"/>
      <c r="B145" s="63" t="s">
        <v>54</v>
      </c>
      <c r="C145" s="12">
        <f>SUM(C146:C147)</f>
        <v>4126</v>
      </c>
      <c r="D145" s="12">
        <v>21523</v>
      </c>
      <c r="E145" s="12">
        <v>24739</v>
      </c>
      <c r="F145" s="12">
        <v>25169</v>
      </c>
      <c r="G145" s="12">
        <v>31542</v>
      </c>
      <c r="H145" s="12">
        <f>SUM(C145:G145)</f>
        <v>107099</v>
      </c>
      <c r="I145" s="12"/>
      <c r="J145" s="33"/>
      <c r="K145" s="12"/>
      <c r="L145" s="33"/>
      <c r="M145" s="12"/>
      <c r="N145" s="12"/>
      <c r="O145" s="33"/>
      <c r="P145" s="219">
        <v>428766</v>
      </c>
      <c r="Q145" s="222">
        <f>H145/P145</f>
        <v>0.24978426461053349</v>
      </c>
      <c r="R145" s="218">
        <f>M148/H145</f>
        <v>0.18913341861268546</v>
      </c>
      <c r="S145" s="202">
        <f>H145/H170</f>
        <v>1.9142822518461111E-2</v>
      </c>
      <c r="T145" s="231">
        <v>609</v>
      </c>
      <c r="U145" s="231"/>
      <c r="V145" s="234">
        <f>SUM(T145:U145)</f>
        <v>609</v>
      </c>
      <c r="W145" s="254">
        <f>V145/V170</f>
        <v>1.1209297274613059E-3</v>
      </c>
      <c r="X145" s="245" t="s">
        <v>54</v>
      </c>
    </row>
    <row r="146" spans="1:24" ht="19" customHeight="1" x14ac:dyDescent="0.2">
      <c r="A146" s="212"/>
      <c r="B146" s="8" t="s">
        <v>11</v>
      </c>
      <c r="C146" s="7">
        <v>2233</v>
      </c>
      <c r="D146" s="7">
        <v>12507</v>
      </c>
      <c r="E146" s="7">
        <v>14717</v>
      </c>
      <c r="F146" s="7">
        <v>14028</v>
      </c>
      <c r="G146" s="7">
        <v>16044</v>
      </c>
      <c r="H146" s="12"/>
      <c r="I146" s="7">
        <f>SUM(C146:H146)</f>
        <v>59529</v>
      </c>
      <c r="J146" s="34">
        <f>I146/H145</f>
        <v>0.55583152036900441</v>
      </c>
      <c r="K146" s="7"/>
      <c r="L146" s="34"/>
      <c r="M146" s="7"/>
      <c r="N146" s="7"/>
      <c r="O146" s="34"/>
      <c r="P146" s="220"/>
      <c r="Q146" s="223"/>
      <c r="R146" s="218"/>
      <c r="S146" s="202"/>
      <c r="T146" s="232"/>
      <c r="U146" s="232"/>
      <c r="V146" s="235"/>
      <c r="W146" s="255"/>
      <c r="X146" s="246"/>
    </row>
    <row r="147" spans="1:24" ht="19" customHeight="1" x14ac:dyDescent="0.2">
      <c r="A147" s="212"/>
      <c r="B147" s="8" t="s">
        <v>12</v>
      </c>
      <c r="C147" s="7">
        <v>1893</v>
      </c>
      <c r="D147" s="7">
        <v>9016</v>
      </c>
      <c r="E147" s="7">
        <v>10022</v>
      </c>
      <c r="F147" s="7">
        <v>11141</v>
      </c>
      <c r="G147" s="7">
        <v>15498</v>
      </c>
      <c r="H147" s="12"/>
      <c r="I147" s="7"/>
      <c r="J147" s="34"/>
      <c r="K147" s="7">
        <f>SUM(C147:J147)</f>
        <v>47570</v>
      </c>
      <c r="L147" s="34">
        <f>K147/H145</f>
        <v>0.44416847963099559</v>
      </c>
      <c r="M147" s="7"/>
      <c r="N147" s="7"/>
      <c r="O147" s="34"/>
      <c r="P147" s="220"/>
      <c r="Q147" s="223"/>
      <c r="R147" s="218"/>
      <c r="S147" s="202"/>
      <c r="T147" s="232"/>
      <c r="U147" s="232"/>
      <c r="V147" s="235"/>
      <c r="W147" s="255"/>
      <c r="X147" s="246"/>
    </row>
    <row r="148" spans="1:24" s="24" customFormat="1" ht="19" customHeight="1" x14ac:dyDescent="0.2">
      <c r="A148" s="212"/>
      <c r="B148" s="21" t="s">
        <v>109</v>
      </c>
      <c r="C148" s="22">
        <v>803</v>
      </c>
      <c r="D148" s="22">
        <v>3556</v>
      </c>
      <c r="E148" s="22">
        <v>3996</v>
      </c>
      <c r="F148" s="22">
        <v>4764</v>
      </c>
      <c r="G148" s="22">
        <v>7137</v>
      </c>
      <c r="H148" s="23"/>
      <c r="I148" s="22"/>
      <c r="J148" s="178"/>
      <c r="K148" s="22"/>
      <c r="L148" s="178"/>
      <c r="M148" s="22">
        <f>SUM(C148:G148)</f>
        <v>20256</v>
      </c>
      <c r="N148" s="22">
        <v>82127</v>
      </c>
      <c r="O148" s="178">
        <f>M148/N148</f>
        <v>0.24664239531457377</v>
      </c>
      <c r="P148" s="221"/>
      <c r="Q148" s="224"/>
      <c r="R148" s="218"/>
      <c r="S148" s="202"/>
      <c r="T148" s="233"/>
      <c r="U148" s="233"/>
      <c r="V148" s="236"/>
      <c r="W148" s="256"/>
      <c r="X148" s="247"/>
    </row>
    <row r="149" spans="1:24" s="13" customFormat="1" ht="19" customHeight="1" x14ac:dyDescent="0.2">
      <c r="A149" s="212"/>
      <c r="B149" s="118" t="s">
        <v>55</v>
      </c>
      <c r="C149" s="20">
        <f>SUM(C150:C151)</f>
        <v>3758</v>
      </c>
      <c r="D149" s="20">
        <v>19316</v>
      </c>
      <c r="E149" s="20">
        <v>20764</v>
      </c>
      <c r="F149" s="20">
        <v>21698</v>
      </c>
      <c r="G149" s="20">
        <v>28379</v>
      </c>
      <c r="H149" s="20">
        <f>SUM(C149:G149)</f>
        <v>93915</v>
      </c>
      <c r="I149" s="20"/>
      <c r="J149" s="180"/>
      <c r="K149" s="20"/>
      <c r="L149" s="180"/>
      <c r="M149" s="20"/>
      <c r="N149" s="20"/>
      <c r="O149" s="180"/>
      <c r="P149" s="225">
        <v>393452</v>
      </c>
      <c r="Q149" s="228">
        <f>H149/P149</f>
        <v>0.23869493610402284</v>
      </c>
      <c r="R149" s="217">
        <f>M152/H149</f>
        <v>0.29359527232071553</v>
      </c>
      <c r="S149" s="203">
        <f>H149/H170</f>
        <v>1.6786320851000243E-2</v>
      </c>
      <c r="T149" s="237">
        <v>242</v>
      </c>
      <c r="U149" s="237">
        <v>703</v>
      </c>
      <c r="V149" s="240">
        <f>SUM(T149:U149)</f>
        <v>945</v>
      </c>
      <c r="W149" s="251">
        <f>V149/V170</f>
        <v>1.7393737150261641E-3</v>
      </c>
      <c r="X149" s="248" t="s">
        <v>55</v>
      </c>
    </row>
    <row r="150" spans="1:24" ht="19" customHeight="1" x14ac:dyDescent="0.2">
      <c r="A150" s="212"/>
      <c r="B150" s="73" t="s">
        <v>11</v>
      </c>
      <c r="C150" s="19">
        <v>1891</v>
      </c>
      <c r="D150" s="19">
        <v>10222</v>
      </c>
      <c r="E150" s="19">
        <v>11455</v>
      </c>
      <c r="F150" s="19">
        <v>11112</v>
      </c>
      <c r="G150" s="19">
        <v>13113</v>
      </c>
      <c r="H150" s="20"/>
      <c r="I150" s="19">
        <f>SUM(C150:H150)</f>
        <v>47793</v>
      </c>
      <c r="J150" s="181">
        <f>I150/H149</f>
        <v>0.5088963424373103</v>
      </c>
      <c r="K150" s="19"/>
      <c r="L150" s="181"/>
      <c r="M150" s="19"/>
      <c r="N150" s="19"/>
      <c r="O150" s="181"/>
      <c r="P150" s="226"/>
      <c r="Q150" s="229"/>
      <c r="R150" s="217"/>
      <c r="S150" s="203"/>
      <c r="T150" s="238"/>
      <c r="U150" s="238"/>
      <c r="V150" s="241"/>
      <c r="W150" s="252"/>
      <c r="X150" s="249"/>
    </row>
    <row r="151" spans="1:24" ht="19" customHeight="1" x14ac:dyDescent="0.2">
      <c r="A151" s="212"/>
      <c r="B151" s="73" t="s">
        <v>12</v>
      </c>
      <c r="C151" s="19">
        <v>1867</v>
      </c>
      <c r="D151" s="19">
        <v>9094</v>
      </c>
      <c r="E151" s="19">
        <v>9309</v>
      </c>
      <c r="F151" s="19">
        <v>10586</v>
      </c>
      <c r="G151" s="19">
        <v>15266</v>
      </c>
      <c r="H151" s="20"/>
      <c r="I151" s="19"/>
      <c r="J151" s="181"/>
      <c r="K151" s="19">
        <f>SUM(C151:J151)</f>
        <v>46122</v>
      </c>
      <c r="L151" s="181">
        <f>K151/H149</f>
        <v>0.49110365756268964</v>
      </c>
      <c r="M151" s="19"/>
      <c r="N151" s="19"/>
      <c r="O151" s="181"/>
      <c r="P151" s="226"/>
      <c r="Q151" s="229"/>
      <c r="R151" s="217"/>
      <c r="S151" s="203"/>
      <c r="T151" s="238"/>
      <c r="U151" s="238"/>
      <c r="V151" s="241"/>
      <c r="W151" s="252"/>
      <c r="X151" s="249"/>
    </row>
    <row r="152" spans="1:24" s="24" customFormat="1" ht="19" customHeight="1" x14ac:dyDescent="0.2">
      <c r="A152" s="213"/>
      <c r="B152" s="182" t="s">
        <v>110</v>
      </c>
      <c r="C152" s="27">
        <v>1112</v>
      </c>
      <c r="D152" s="27">
        <v>5262</v>
      </c>
      <c r="E152" s="27">
        <v>5291</v>
      </c>
      <c r="F152" s="27">
        <v>6193</v>
      </c>
      <c r="G152" s="27">
        <v>9715</v>
      </c>
      <c r="H152" s="183"/>
      <c r="I152" s="27"/>
      <c r="J152" s="184"/>
      <c r="K152" s="27"/>
      <c r="L152" s="184"/>
      <c r="M152" s="27">
        <f>SUM(C152:G152)</f>
        <v>27573</v>
      </c>
      <c r="N152" s="27">
        <v>117108</v>
      </c>
      <c r="O152" s="184">
        <f>M152/N152</f>
        <v>0.23544932882467465</v>
      </c>
      <c r="P152" s="227"/>
      <c r="Q152" s="230"/>
      <c r="R152" s="217"/>
      <c r="S152" s="203"/>
      <c r="T152" s="239"/>
      <c r="U152" s="239"/>
      <c r="V152" s="242"/>
      <c r="W152" s="253"/>
      <c r="X152" s="250"/>
    </row>
    <row r="153" spans="1:24" s="13" customFormat="1" ht="19" customHeight="1" x14ac:dyDescent="0.2">
      <c r="A153" s="204" t="s">
        <v>9</v>
      </c>
      <c r="B153" s="12" t="s">
        <v>56</v>
      </c>
      <c r="C153" s="12">
        <f>SUM(C154:C155)</f>
        <v>4823</v>
      </c>
      <c r="D153" s="12">
        <v>23517</v>
      </c>
      <c r="E153" s="12">
        <v>24912</v>
      </c>
      <c r="F153" s="12">
        <v>27450</v>
      </c>
      <c r="G153" s="12">
        <v>37130</v>
      </c>
      <c r="H153" s="12">
        <f>SUM(C153:G153)</f>
        <v>117832</v>
      </c>
      <c r="I153" s="12"/>
      <c r="J153" s="33"/>
      <c r="K153" s="12"/>
      <c r="L153" s="33"/>
      <c r="M153" s="12"/>
      <c r="N153" s="12"/>
      <c r="O153" s="33"/>
      <c r="P153" s="219">
        <v>469125</v>
      </c>
      <c r="Q153" s="222">
        <f>H153/P153</f>
        <v>0.25117399413802294</v>
      </c>
      <c r="R153" s="218">
        <f>M156/H153</f>
        <v>0.33612261524882886</v>
      </c>
      <c r="S153" s="202">
        <f>H153/H170</f>
        <v>2.1061233652931489E-2</v>
      </c>
      <c r="T153" s="231">
        <v>5206</v>
      </c>
      <c r="U153" s="231">
        <v>3141</v>
      </c>
      <c r="V153" s="234">
        <f>SUM(T153:U153)</f>
        <v>8347</v>
      </c>
      <c r="W153" s="254">
        <f>V153/V170</f>
        <v>1.5363547512511526E-2</v>
      </c>
      <c r="X153" s="245" t="s">
        <v>56</v>
      </c>
    </row>
    <row r="154" spans="1:24" ht="19" customHeight="1" x14ac:dyDescent="0.2">
      <c r="A154" s="204"/>
      <c r="B154" s="8" t="s">
        <v>11</v>
      </c>
      <c r="C154" s="7">
        <v>2272</v>
      </c>
      <c r="D154" s="7">
        <v>11522</v>
      </c>
      <c r="E154" s="7">
        <v>12234</v>
      </c>
      <c r="F154" s="7">
        <v>12580</v>
      </c>
      <c r="G154" s="7">
        <v>15632</v>
      </c>
      <c r="H154" s="12"/>
      <c r="I154" s="7">
        <f>SUM(C154:H154)</f>
        <v>54240</v>
      </c>
      <c r="J154" s="34">
        <f>I154/H153</f>
        <v>0.46031638264647973</v>
      </c>
      <c r="K154" s="7"/>
      <c r="L154" s="34"/>
      <c r="M154" s="7"/>
      <c r="N154" s="7"/>
      <c r="O154" s="34"/>
      <c r="P154" s="220"/>
      <c r="Q154" s="223"/>
      <c r="R154" s="218"/>
      <c r="S154" s="202"/>
      <c r="T154" s="232"/>
      <c r="U154" s="232"/>
      <c r="V154" s="235"/>
      <c r="W154" s="255"/>
      <c r="X154" s="246"/>
    </row>
    <row r="155" spans="1:24" ht="19" customHeight="1" x14ac:dyDescent="0.2">
      <c r="A155" s="204"/>
      <c r="B155" s="8" t="s">
        <v>12</v>
      </c>
      <c r="C155" s="7">
        <v>2551</v>
      </c>
      <c r="D155" s="7">
        <v>11995</v>
      </c>
      <c r="E155" s="7">
        <v>12678</v>
      </c>
      <c r="F155" s="7">
        <v>14870</v>
      </c>
      <c r="G155" s="7">
        <v>21498</v>
      </c>
      <c r="H155" s="12"/>
      <c r="I155" s="7"/>
      <c r="J155" s="34"/>
      <c r="K155" s="7">
        <f>SUM(C155:J155)</f>
        <v>63592</v>
      </c>
      <c r="L155" s="34">
        <f>K155/H153</f>
        <v>0.53968361735352022</v>
      </c>
      <c r="M155" s="7"/>
      <c r="N155" s="7"/>
      <c r="O155" s="34"/>
      <c r="P155" s="220"/>
      <c r="Q155" s="223"/>
      <c r="R155" s="218"/>
      <c r="S155" s="202"/>
      <c r="T155" s="232"/>
      <c r="U155" s="232"/>
      <c r="V155" s="235"/>
      <c r="W155" s="255"/>
      <c r="X155" s="246"/>
    </row>
    <row r="156" spans="1:24" s="24" customFormat="1" ht="19" customHeight="1" x14ac:dyDescent="0.2">
      <c r="A156" s="204"/>
      <c r="B156" s="21" t="s">
        <v>17</v>
      </c>
      <c r="C156" s="22">
        <v>1603</v>
      </c>
      <c r="D156" s="22">
        <v>7141</v>
      </c>
      <c r="E156" s="22">
        <v>7385</v>
      </c>
      <c r="F156" s="22">
        <v>9290</v>
      </c>
      <c r="G156" s="22">
        <v>14187</v>
      </c>
      <c r="H156" s="23"/>
      <c r="I156" s="22"/>
      <c r="J156" s="178"/>
      <c r="K156" s="22"/>
      <c r="L156" s="178"/>
      <c r="M156" s="22">
        <f>SUM(C156:K156)</f>
        <v>39606</v>
      </c>
      <c r="N156" s="22">
        <v>175321</v>
      </c>
      <c r="O156" s="178">
        <f>M156/N156</f>
        <v>0.22590562454012925</v>
      </c>
      <c r="P156" s="221"/>
      <c r="Q156" s="224"/>
      <c r="R156" s="218"/>
      <c r="S156" s="202"/>
      <c r="T156" s="233"/>
      <c r="U156" s="233"/>
      <c r="V156" s="236"/>
      <c r="W156" s="256"/>
      <c r="X156" s="247"/>
    </row>
    <row r="157" spans="1:24" s="13" customFormat="1" ht="19" customHeight="1" x14ac:dyDescent="0.2">
      <c r="A157" s="204"/>
      <c r="B157" s="11" t="s">
        <v>57</v>
      </c>
      <c r="C157" s="20">
        <f>SUM(C158:C159)</f>
        <v>3124</v>
      </c>
      <c r="D157" s="20">
        <v>16121</v>
      </c>
      <c r="E157" s="20">
        <v>16476</v>
      </c>
      <c r="F157" s="20">
        <v>17777</v>
      </c>
      <c r="G157" s="20">
        <v>24181</v>
      </c>
      <c r="H157" s="20">
        <f>SUM(C157:G157)</f>
        <v>77679</v>
      </c>
      <c r="I157" s="20"/>
      <c r="J157" s="180"/>
      <c r="K157" s="20"/>
      <c r="L157" s="180"/>
      <c r="M157" s="20"/>
      <c r="N157" s="20"/>
      <c r="O157" s="180"/>
      <c r="P157" s="225">
        <v>313956</v>
      </c>
      <c r="Q157" s="228">
        <f>H157/P157</f>
        <v>0.24742002063983487</v>
      </c>
      <c r="R157" s="217">
        <f>M160/H157</f>
        <v>0.24926942931809112</v>
      </c>
      <c r="S157" s="203">
        <f>H157/H170</f>
        <v>1.3884306206514912E-2</v>
      </c>
      <c r="T157" s="237">
        <v>1240</v>
      </c>
      <c r="U157" s="237"/>
      <c r="V157" s="240">
        <f>SUM(T157:U157)</f>
        <v>1240</v>
      </c>
      <c r="W157" s="251">
        <f>V157/V170</f>
        <v>2.2823528112512633E-3</v>
      </c>
      <c r="X157" s="248" t="s">
        <v>57</v>
      </c>
    </row>
    <row r="158" spans="1:24" ht="19" customHeight="1" x14ac:dyDescent="0.2">
      <c r="A158" s="204"/>
      <c r="B158" s="6" t="s">
        <v>11</v>
      </c>
      <c r="C158" s="19">
        <v>1300</v>
      </c>
      <c r="D158" s="19">
        <v>7216</v>
      </c>
      <c r="E158" s="19">
        <v>7482</v>
      </c>
      <c r="F158" s="19">
        <v>7693</v>
      </c>
      <c r="G158" s="19">
        <v>9353</v>
      </c>
      <c r="H158" s="20"/>
      <c r="I158" s="19">
        <f>SUM(C158:H158)</f>
        <v>33044</v>
      </c>
      <c r="J158" s="181">
        <f>I158/H157</f>
        <v>0.42539167599994848</v>
      </c>
      <c r="K158" s="19"/>
      <c r="L158" s="181"/>
      <c r="M158" s="19"/>
      <c r="N158" s="19"/>
      <c r="O158" s="181"/>
      <c r="P158" s="226"/>
      <c r="Q158" s="229"/>
      <c r="R158" s="217"/>
      <c r="S158" s="203"/>
      <c r="T158" s="238"/>
      <c r="U158" s="238"/>
      <c r="V158" s="241"/>
      <c r="W158" s="252"/>
      <c r="X158" s="249"/>
    </row>
    <row r="159" spans="1:24" ht="19" customHeight="1" x14ac:dyDescent="0.2">
      <c r="A159" s="204"/>
      <c r="B159" s="6" t="s">
        <v>12</v>
      </c>
      <c r="C159" s="19">
        <v>1824</v>
      </c>
      <c r="D159" s="19">
        <v>8905</v>
      </c>
      <c r="E159" s="19">
        <v>8994</v>
      </c>
      <c r="F159" s="19">
        <v>10084</v>
      </c>
      <c r="G159" s="19">
        <v>14828</v>
      </c>
      <c r="H159" s="20"/>
      <c r="I159" s="19"/>
      <c r="J159" s="181"/>
      <c r="K159" s="19">
        <f>SUM(C159:J159)</f>
        <v>44635</v>
      </c>
      <c r="L159" s="181">
        <f>K159/H157</f>
        <v>0.57460832400005146</v>
      </c>
      <c r="M159" s="19"/>
      <c r="N159" s="19"/>
      <c r="O159" s="181"/>
      <c r="P159" s="226"/>
      <c r="Q159" s="229"/>
      <c r="R159" s="217"/>
      <c r="S159" s="203"/>
      <c r="T159" s="238"/>
      <c r="U159" s="238"/>
      <c r="V159" s="241"/>
      <c r="W159" s="252"/>
      <c r="X159" s="249"/>
    </row>
    <row r="160" spans="1:24" s="24" customFormat="1" ht="19" customHeight="1" x14ac:dyDescent="0.2">
      <c r="A160" s="204"/>
      <c r="B160" s="25" t="s">
        <v>111</v>
      </c>
      <c r="C160" s="27">
        <v>804</v>
      </c>
      <c r="D160" s="27">
        <v>3808</v>
      </c>
      <c r="E160" s="27">
        <v>3673</v>
      </c>
      <c r="F160" s="27">
        <v>4289</v>
      </c>
      <c r="G160" s="27">
        <v>6789</v>
      </c>
      <c r="H160" s="183"/>
      <c r="I160" s="27"/>
      <c r="J160" s="184"/>
      <c r="K160" s="27"/>
      <c r="L160" s="184"/>
      <c r="M160" s="27">
        <f>SUM(C160:G160)</f>
        <v>19363</v>
      </c>
      <c r="N160" s="27">
        <v>83878</v>
      </c>
      <c r="O160" s="184">
        <f>M160/N160</f>
        <v>0.23084718281313335</v>
      </c>
      <c r="P160" s="227"/>
      <c r="Q160" s="230"/>
      <c r="R160" s="217"/>
      <c r="S160" s="203"/>
      <c r="T160" s="239"/>
      <c r="U160" s="239"/>
      <c r="V160" s="242"/>
      <c r="W160" s="253"/>
      <c r="X160" s="250"/>
    </row>
    <row r="161" spans="1:24" s="13" customFormat="1" ht="19" customHeight="1" x14ac:dyDescent="0.2">
      <c r="A161" s="204"/>
      <c r="B161" s="12" t="s">
        <v>58</v>
      </c>
      <c r="C161" s="12">
        <f>SUM(C162:C163)</f>
        <v>4227</v>
      </c>
      <c r="D161" s="12">
        <v>21117</v>
      </c>
      <c r="E161" s="12">
        <v>22963</v>
      </c>
      <c r="F161" s="12">
        <v>24979</v>
      </c>
      <c r="G161" s="12">
        <v>33594</v>
      </c>
      <c r="H161" s="12">
        <f>SUM(C161:G161)</f>
        <v>106880</v>
      </c>
      <c r="I161" s="12"/>
      <c r="J161" s="33"/>
      <c r="K161" s="12"/>
      <c r="L161" s="33"/>
      <c r="M161" s="12"/>
      <c r="N161" s="12"/>
      <c r="O161" s="33"/>
      <c r="P161" s="219">
        <v>451138</v>
      </c>
      <c r="Q161" s="222">
        <f>H161/P161</f>
        <v>0.23691198701949293</v>
      </c>
      <c r="R161" s="218">
        <f>M164/H161</f>
        <v>0.13579715568862274</v>
      </c>
      <c r="S161" s="202">
        <f>H161/H170</f>
        <v>1.910367856630896E-2</v>
      </c>
      <c r="T161" s="231">
        <v>4371</v>
      </c>
      <c r="U161" s="231"/>
      <c r="V161" s="234">
        <f>SUM(T161:U161)</f>
        <v>4371</v>
      </c>
      <c r="W161" s="254">
        <f>V161/V170</f>
        <v>8.045293659660703E-3</v>
      </c>
      <c r="X161" s="245" t="s">
        <v>58</v>
      </c>
    </row>
    <row r="162" spans="1:24" ht="19" customHeight="1" x14ac:dyDescent="0.2">
      <c r="A162" s="204"/>
      <c r="B162" s="8" t="s">
        <v>11</v>
      </c>
      <c r="C162" s="7">
        <v>912</v>
      </c>
      <c r="D162" s="7">
        <v>4509</v>
      </c>
      <c r="E162" s="7">
        <v>5011</v>
      </c>
      <c r="F162" s="7">
        <v>5219</v>
      </c>
      <c r="G162" s="7">
        <v>6735</v>
      </c>
      <c r="H162" s="12"/>
      <c r="I162" s="7">
        <f>SUM(C162:H162)</f>
        <v>22386</v>
      </c>
      <c r="J162" s="34">
        <f>I162/H161</f>
        <v>0.20944985029940119</v>
      </c>
      <c r="K162" s="7"/>
      <c r="L162" s="34"/>
      <c r="M162" s="7"/>
      <c r="N162" s="7"/>
      <c r="O162" s="34"/>
      <c r="P162" s="220"/>
      <c r="Q162" s="223"/>
      <c r="R162" s="218"/>
      <c r="S162" s="202"/>
      <c r="T162" s="232"/>
      <c r="U162" s="232"/>
      <c r="V162" s="235"/>
      <c r="W162" s="255"/>
      <c r="X162" s="246"/>
    </row>
    <row r="163" spans="1:24" ht="19" customHeight="1" x14ac:dyDescent="0.2">
      <c r="A163" s="204"/>
      <c r="B163" s="8" t="s">
        <v>12</v>
      </c>
      <c r="C163" s="7">
        <v>3315</v>
      </c>
      <c r="D163" s="7">
        <v>16608</v>
      </c>
      <c r="E163" s="7">
        <v>17952</v>
      </c>
      <c r="F163" s="7">
        <v>19760</v>
      </c>
      <c r="G163" s="7">
        <v>26859</v>
      </c>
      <c r="H163" s="12"/>
      <c r="I163" s="7"/>
      <c r="J163" s="34"/>
      <c r="K163" s="7">
        <f>SUM(C163:J163)</f>
        <v>84494</v>
      </c>
      <c r="L163" s="34">
        <f>K163/H161</f>
        <v>0.79055014970059878</v>
      </c>
      <c r="M163" s="7"/>
      <c r="N163" s="7"/>
      <c r="O163" s="34"/>
      <c r="P163" s="220"/>
      <c r="Q163" s="223"/>
      <c r="R163" s="218"/>
      <c r="S163" s="202"/>
      <c r="T163" s="232"/>
      <c r="U163" s="232"/>
      <c r="V163" s="235"/>
      <c r="W163" s="255"/>
      <c r="X163" s="246"/>
    </row>
    <row r="164" spans="1:24" s="24" customFormat="1" ht="19" customHeight="1" x14ac:dyDescent="0.2">
      <c r="A164" s="204"/>
      <c r="B164" s="21" t="s">
        <v>112</v>
      </c>
      <c r="C164" s="22">
        <v>653</v>
      </c>
      <c r="D164" s="22">
        <v>2917</v>
      </c>
      <c r="E164" s="22">
        <v>2912</v>
      </c>
      <c r="F164" s="22">
        <v>3138</v>
      </c>
      <c r="G164" s="22">
        <v>4894</v>
      </c>
      <c r="H164" s="23"/>
      <c r="I164" s="22"/>
      <c r="J164" s="178"/>
      <c r="K164" s="22"/>
      <c r="L164" s="178"/>
      <c r="M164" s="22">
        <f>SUM(C164:G164)</f>
        <v>14514</v>
      </c>
      <c r="N164" s="22">
        <v>68308</v>
      </c>
      <c r="O164" s="178">
        <f>M164/N164</f>
        <v>0.21247877261814135</v>
      </c>
      <c r="P164" s="221"/>
      <c r="Q164" s="224"/>
      <c r="R164" s="218"/>
      <c r="S164" s="202"/>
      <c r="T164" s="233"/>
      <c r="U164" s="233"/>
      <c r="V164" s="236"/>
      <c r="W164" s="256"/>
      <c r="X164" s="247"/>
    </row>
    <row r="165" spans="1:24" s="13" customFormat="1" ht="16" x14ac:dyDescent="0.2">
      <c r="A165" s="204"/>
      <c r="B165" s="118" t="s">
        <v>59</v>
      </c>
      <c r="C165" s="20">
        <f>SUM(C166:C167)</f>
        <v>7232</v>
      </c>
      <c r="D165" s="20">
        <v>33763</v>
      </c>
      <c r="E165" s="20">
        <v>35857</v>
      </c>
      <c r="F165" s="20">
        <v>46126</v>
      </c>
      <c r="G165" s="20">
        <v>68167</v>
      </c>
      <c r="H165" s="20">
        <f>SUM(C165:G165)</f>
        <v>191145</v>
      </c>
      <c r="I165" s="20"/>
      <c r="J165" s="180"/>
      <c r="K165" s="20"/>
      <c r="L165" s="180"/>
      <c r="M165" s="20"/>
      <c r="N165" s="20"/>
      <c r="O165" s="180"/>
      <c r="P165" s="225">
        <v>759416</v>
      </c>
      <c r="Q165" s="228">
        <f>H165/P165</f>
        <v>0.25169999051903041</v>
      </c>
      <c r="R165" s="203">
        <f>M168/H165</f>
        <v>0.38032906955452667</v>
      </c>
      <c r="S165" s="203">
        <f>H165/H170</f>
        <v>3.4165163169509044E-2</v>
      </c>
      <c r="T165" s="237">
        <v>39985</v>
      </c>
      <c r="U165" s="237">
        <v>1991</v>
      </c>
      <c r="V165" s="240">
        <f>SUM(T165:U165)</f>
        <v>41976</v>
      </c>
      <c r="W165" s="251">
        <f>V165/V170</f>
        <v>7.7261323875066956E-2</v>
      </c>
      <c r="X165" s="248" t="s">
        <v>59</v>
      </c>
    </row>
    <row r="166" spans="1:24" ht="19" customHeight="1" x14ac:dyDescent="0.2">
      <c r="A166" s="204"/>
      <c r="B166" s="73" t="s">
        <v>11</v>
      </c>
      <c r="C166" s="19">
        <v>3423</v>
      </c>
      <c r="D166" s="19">
        <v>16654</v>
      </c>
      <c r="E166" s="19">
        <v>17772</v>
      </c>
      <c r="F166" s="19">
        <v>21349</v>
      </c>
      <c r="G166" s="19">
        <v>28664</v>
      </c>
      <c r="H166" s="20"/>
      <c r="I166" s="19">
        <f>SUM(C166:H166)</f>
        <v>87862</v>
      </c>
      <c r="J166" s="181">
        <f>I166/H165</f>
        <v>0.45966151351068563</v>
      </c>
      <c r="K166" s="19"/>
      <c r="L166" s="181"/>
      <c r="M166" s="19"/>
      <c r="N166" s="19"/>
      <c r="O166" s="181"/>
      <c r="P166" s="226"/>
      <c r="Q166" s="229"/>
      <c r="R166" s="203"/>
      <c r="S166" s="203"/>
      <c r="T166" s="238"/>
      <c r="U166" s="238"/>
      <c r="V166" s="241"/>
      <c r="W166" s="252"/>
      <c r="X166" s="249"/>
    </row>
    <row r="167" spans="1:24" ht="19" customHeight="1" x14ac:dyDescent="0.2">
      <c r="A167" s="204"/>
      <c r="B167" s="73" t="s">
        <v>12</v>
      </c>
      <c r="C167" s="19">
        <v>3809</v>
      </c>
      <c r="D167" s="19">
        <v>17109</v>
      </c>
      <c r="E167" s="19">
        <v>18085</v>
      </c>
      <c r="F167" s="19">
        <v>24777</v>
      </c>
      <c r="G167" s="19">
        <v>39503</v>
      </c>
      <c r="H167" s="20"/>
      <c r="I167" s="19"/>
      <c r="J167" s="181"/>
      <c r="K167" s="19">
        <f>SUM(C167:I167)</f>
        <v>103283</v>
      </c>
      <c r="L167" s="181">
        <f>K167/H165</f>
        <v>0.54033848648931437</v>
      </c>
      <c r="M167" s="19"/>
      <c r="N167" s="19"/>
      <c r="O167" s="181"/>
      <c r="P167" s="226"/>
      <c r="Q167" s="229"/>
      <c r="R167" s="203"/>
      <c r="S167" s="203"/>
      <c r="T167" s="238"/>
      <c r="U167" s="238"/>
      <c r="V167" s="241"/>
      <c r="W167" s="252"/>
      <c r="X167" s="249"/>
    </row>
    <row r="168" spans="1:24" s="24" customFormat="1" ht="16" x14ac:dyDescent="0.2">
      <c r="A168" s="204"/>
      <c r="B168" s="182" t="s">
        <v>60</v>
      </c>
      <c r="C168" s="27">
        <v>2496</v>
      </c>
      <c r="D168" s="27">
        <v>11175</v>
      </c>
      <c r="E168" s="27">
        <v>11802</v>
      </c>
      <c r="F168" s="27">
        <v>17677</v>
      </c>
      <c r="G168" s="27">
        <v>29548</v>
      </c>
      <c r="H168" s="183"/>
      <c r="I168" s="27"/>
      <c r="J168" s="184"/>
      <c r="K168" s="27"/>
      <c r="L168" s="184"/>
      <c r="M168" s="27">
        <f>SUM(C168:K168)</f>
        <v>72698</v>
      </c>
      <c r="N168" s="27">
        <v>323734</v>
      </c>
      <c r="O168" s="184">
        <f>M168/N168</f>
        <v>0.22456090494047581</v>
      </c>
      <c r="P168" s="227"/>
      <c r="Q168" s="230"/>
      <c r="R168" s="203"/>
      <c r="S168" s="203"/>
      <c r="T168" s="239"/>
      <c r="U168" s="239"/>
      <c r="V168" s="242"/>
      <c r="W168" s="253"/>
      <c r="X168" s="250"/>
    </row>
    <row r="169" spans="1:24" x14ac:dyDescent="0.2">
      <c r="A169" s="14"/>
      <c r="B169" s="15"/>
      <c r="C169" s="16"/>
      <c r="D169" s="16"/>
      <c r="E169" s="16"/>
      <c r="F169" s="16"/>
      <c r="G169" s="16"/>
      <c r="H169" s="17"/>
      <c r="I169" s="16"/>
      <c r="J169" s="35"/>
      <c r="K169" s="16"/>
      <c r="L169" s="35"/>
      <c r="P169" s="53"/>
      <c r="Q169" s="54"/>
      <c r="T169" s="57"/>
      <c r="U169" s="57"/>
      <c r="V169" s="113"/>
      <c r="W169" s="87"/>
      <c r="X169" s="148"/>
    </row>
    <row r="170" spans="1:24" s="2" customFormat="1" ht="45" customHeight="1" x14ac:dyDescent="0.2">
      <c r="H170" s="40">
        <f>SUM(H4:H169)</f>
        <v>5594734</v>
      </c>
      <c r="I170" s="44">
        <f>SUM(I4:I169)</f>
        <v>2609655</v>
      </c>
      <c r="J170" s="41"/>
      <c r="K170" s="44">
        <f>SUM(K4:K169)</f>
        <v>2985079</v>
      </c>
      <c r="L170" s="41"/>
      <c r="M170" s="2">
        <f>SUM(M4:M169)</f>
        <v>1884800</v>
      </c>
      <c r="N170" s="2">
        <f>SUM(N4:N169)</f>
        <v>8186445</v>
      </c>
      <c r="O170" s="41"/>
      <c r="P170" s="50">
        <f>SUM(P4:P169)</f>
        <v>22142153</v>
      </c>
      <c r="Q170" s="41"/>
      <c r="R170" s="52"/>
      <c r="S170" s="51"/>
      <c r="T170" s="58">
        <f>SUM(T4:T169)</f>
        <v>475823</v>
      </c>
      <c r="U170" s="58">
        <f>SUM(U4:U169)</f>
        <v>67476</v>
      </c>
      <c r="V170" s="114">
        <f>SUM(V4:V169)</f>
        <v>543299</v>
      </c>
      <c r="W170" s="88"/>
      <c r="X170" s="126"/>
    </row>
    <row r="171" spans="1:24" s="1" customFormat="1" ht="130" customHeight="1" x14ac:dyDescent="0.2">
      <c r="A171" s="4" t="s">
        <v>1</v>
      </c>
      <c r="B171" s="4" t="s">
        <v>0</v>
      </c>
      <c r="C171" s="4" t="s">
        <v>71</v>
      </c>
      <c r="D171" s="4" t="s">
        <v>72</v>
      </c>
      <c r="E171" s="4" t="s">
        <v>73</v>
      </c>
      <c r="F171" s="4" t="s">
        <v>74</v>
      </c>
      <c r="G171" s="4" t="s">
        <v>75</v>
      </c>
      <c r="H171" s="10" t="s">
        <v>67</v>
      </c>
      <c r="I171" s="4" t="s">
        <v>68</v>
      </c>
      <c r="J171" s="31" t="s">
        <v>80</v>
      </c>
      <c r="K171" s="4" t="s">
        <v>69</v>
      </c>
      <c r="L171" s="31" t="s">
        <v>81</v>
      </c>
      <c r="M171" s="4" t="s">
        <v>70</v>
      </c>
      <c r="N171" s="4" t="s">
        <v>76</v>
      </c>
      <c r="O171" s="31" t="s">
        <v>78</v>
      </c>
      <c r="P171" s="46" t="s">
        <v>77</v>
      </c>
      <c r="Q171" s="31" t="s">
        <v>79</v>
      </c>
      <c r="R171" s="190" t="s">
        <v>85</v>
      </c>
      <c r="S171" s="201" t="s">
        <v>86</v>
      </c>
      <c r="T171" s="45"/>
      <c r="U171" s="45"/>
      <c r="V171" s="60"/>
      <c r="W171" s="89"/>
      <c r="X171" s="79"/>
    </row>
    <row r="173" spans="1:24" x14ac:dyDescent="0.25">
      <c r="A173" s="5"/>
      <c r="B173" s="5"/>
      <c r="C173" s="9">
        <f t="shared" ref="C173:H173" si="1">SUM(C165+C161+C157+C153+C149+C145+C141+C137+C133+C128+C124+C120+C116+C112+C108+C104+C100+C96+C92+C88+C84+C80+C76+C72+C68+C64+C60+C56+C52+C48+C44+C40+C36+C32+C28+C24+C20+C16+C12+C8+C4+C132)</f>
        <v>230459</v>
      </c>
      <c r="D173" s="9">
        <f t="shared" si="1"/>
        <v>1123835</v>
      </c>
      <c r="E173" s="9">
        <f t="shared" si="1"/>
        <v>1160455</v>
      </c>
      <c r="F173" s="9">
        <f t="shared" si="1"/>
        <v>1279177</v>
      </c>
      <c r="G173" s="9">
        <f t="shared" si="1"/>
        <v>1800808</v>
      </c>
      <c r="H173" s="195">
        <f t="shared" si="1"/>
        <v>5594734</v>
      </c>
      <c r="I173" s="5"/>
      <c r="T173" s="111"/>
      <c r="U173" s="111"/>
    </row>
    <row r="174" spans="1:24" x14ac:dyDescent="0.25">
      <c r="A174" s="5"/>
      <c r="B174" s="5"/>
      <c r="C174" s="9"/>
      <c r="D174" s="9"/>
      <c r="E174" s="9"/>
      <c r="F174" s="9"/>
      <c r="G174" s="9"/>
      <c r="H174" s="11"/>
      <c r="I174" s="5"/>
      <c r="T174" s="111"/>
    </row>
    <row r="175" spans="1:24" x14ac:dyDescent="0.25">
      <c r="A175" s="5"/>
      <c r="B175" s="5"/>
      <c r="C175" s="9"/>
      <c r="D175" s="9">
        <f>SUM(F175:F176)</f>
        <v>1354294</v>
      </c>
      <c r="E175" s="9" t="s">
        <v>114</v>
      </c>
      <c r="F175" s="9">
        <v>230459</v>
      </c>
      <c r="G175" s="85">
        <f>F175/F180</f>
        <v>4.1192128169096155E-2</v>
      </c>
      <c r="H175" s="11"/>
      <c r="I175" s="5">
        <v>393608</v>
      </c>
      <c r="K175" s="62"/>
    </row>
    <row r="176" spans="1:24" x14ac:dyDescent="0.25">
      <c r="A176" s="5"/>
      <c r="B176" s="5"/>
      <c r="C176" s="9"/>
      <c r="D176" s="9"/>
      <c r="E176" s="9" t="s">
        <v>115</v>
      </c>
      <c r="F176" s="9">
        <v>1123835</v>
      </c>
      <c r="G176" s="85">
        <f>F176/F180</f>
        <v>0.20087371446077687</v>
      </c>
      <c r="H176" s="11"/>
      <c r="I176" s="5">
        <v>1894561</v>
      </c>
      <c r="K176" s="62"/>
    </row>
    <row r="177" spans="1:11" x14ac:dyDescent="0.25">
      <c r="A177" s="5"/>
      <c r="B177" s="5"/>
      <c r="C177" s="9"/>
      <c r="D177" s="9"/>
      <c r="E177" s="9" t="s">
        <v>116</v>
      </c>
      <c r="F177" s="9">
        <v>1160455</v>
      </c>
      <c r="G177" s="85">
        <f>F177/F180</f>
        <v>0.2074191552270403</v>
      </c>
      <c r="H177" s="11"/>
      <c r="I177" s="5">
        <v>1908411</v>
      </c>
      <c r="K177" s="62"/>
    </row>
    <row r="178" spans="1:11" x14ac:dyDescent="0.25">
      <c r="A178" s="5"/>
      <c r="B178" s="5"/>
      <c r="C178" s="9"/>
      <c r="D178" s="9"/>
      <c r="E178" s="9" t="s">
        <v>117</v>
      </c>
      <c r="F178" s="9">
        <v>1279177</v>
      </c>
      <c r="G178" s="85">
        <f>F178/F180</f>
        <v>0.22863946704168597</v>
      </c>
      <c r="H178" s="11"/>
      <c r="I178" s="5">
        <v>1426161</v>
      </c>
    </row>
    <row r="179" spans="1:11" x14ac:dyDescent="0.25">
      <c r="A179" s="5"/>
      <c r="B179" s="5"/>
      <c r="C179" s="9"/>
      <c r="D179" s="9"/>
      <c r="E179" s="9" t="s">
        <v>118</v>
      </c>
      <c r="F179" s="9">
        <v>1800808</v>
      </c>
      <c r="G179" s="85">
        <f>F179/F180</f>
        <v>0.32187553510140071</v>
      </c>
      <c r="H179" s="11"/>
      <c r="I179" s="5">
        <v>1747404</v>
      </c>
    </row>
    <row r="180" spans="1:11" x14ac:dyDescent="0.25">
      <c r="A180" s="5"/>
      <c r="B180" s="5"/>
      <c r="C180" s="9"/>
      <c r="D180" s="9"/>
      <c r="E180" s="9"/>
      <c r="F180" s="42">
        <f>SUM(F175:F179)</f>
        <v>5594734</v>
      </c>
      <c r="G180" s="9"/>
      <c r="H180" s="11"/>
      <c r="I180" s="5">
        <f>SUM(I175:I179)</f>
        <v>7370145</v>
      </c>
    </row>
    <row r="181" spans="1:11" x14ac:dyDescent="0.25">
      <c r="A181" s="5" t="s">
        <v>139</v>
      </c>
      <c r="B181" s="5"/>
      <c r="C181" s="5"/>
      <c r="D181" s="5"/>
      <c r="E181" s="5"/>
      <c r="F181" s="5"/>
      <c r="G181" s="5"/>
      <c r="H181" s="11"/>
      <c r="I181" s="5"/>
    </row>
    <row r="182" spans="1:11" x14ac:dyDescent="0.25">
      <c r="A182" s="5"/>
      <c r="B182" s="5"/>
      <c r="C182" s="5"/>
      <c r="D182" s="5"/>
      <c r="E182" s="5"/>
      <c r="F182" s="5"/>
      <c r="G182" s="5"/>
      <c r="H182" s="11"/>
      <c r="I182" s="5"/>
    </row>
    <row r="183" spans="1:11" ht="51" x14ac:dyDescent="0.25">
      <c r="A183" s="5" t="s">
        <v>71</v>
      </c>
      <c r="B183" s="5">
        <v>193718</v>
      </c>
      <c r="C183" s="5">
        <v>193718</v>
      </c>
      <c r="D183" s="5"/>
      <c r="E183" s="5"/>
      <c r="F183" s="5"/>
      <c r="G183" s="5"/>
      <c r="H183" s="196" t="s">
        <v>212</v>
      </c>
      <c r="I183" s="197" t="s">
        <v>213</v>
      </c>
    </row>
    <row r="184" spans="1:11" x14ac:dyDescent="0.25">
      <c r="A184" s="5" t="s">
        <v>72</v>
      </c>
      <c r="B184" s="5">
        <v>171069</v>
      </c>
      <c r="C184" s="258">
        <f>B184+B185+B186+B187+B188</f>
        <v>734091</v>
      </c>
      <c r="D184" s="5"/>
      <c r="E184" s="5"/>
      <c r="F184" s="9" t="s">
        <v>202</v>
      </c>
      <c r="G184" s="9">
        <f>C166+C162+C158+C154+C150+C146+C142+C138+C134+C129+C125+C121+C117+C113+C109+C105+C101+C97+C93+C89+C85+C81+C77+C73+C69+C65+C61+C57+C53+C49+C45+C41+C37+C33+C29+C25+C21+C17+C13+C9+C5</f>
        <v>110326</v>
      </c>
      <c r="H184" s="198">
        <f>G184/F175</f>
        <v>0.47872289648050198</v>
      </c>
      <c r="I184" s="199">
        <f>G184/H173</f>
        <v>1.9719614909305787E-2</v>
      </c>
    </row>
    <row r="185" spans="1:11" x14ac:dyDescent="0.25">
      <c r="A185" s="5"/>
      <c r="B185" s="5">
        <v>175955</v>
      </c>
      <c r="C185" s="258"/>
      <c r="D185" s="5"/>
      <c r="E185" s="5"/>
      <c r="F185" s="9" t="s">
        <v>203</v>
      </c>
      <c r="G185" s="9">
        <f>D166+D162+D158+D154+D150+D146+D142+D138+D134+D129+D125+D121+D117+D113+D109+D105+D101+D97+D93+D89+D85+D81+D77+D73+D69+D65+D61+D57+D53+D49+D45+D41+D37+D33+D29+D25+D21+D17+D13+D9+D5</f>
        <v>574466</v>
      </c>
      <c r="H185" s="198">
        <f>G185/F176</f>
        <v>0.51116578501292453</v>
      </c>
      <c r="I185" s="199">
        <f>G185/H173</f>
        <v>0.10267976994080505</v>
      </c>
    </row>
    <row r="186" spans="1:11" x14ac:dyDescent="0.25">
      <c r="A186" s="5"/>
      <c r="B186" s="5">
        <v>155196</v>
      </c>
      <c r="C186" s="258"/>
      <c r="D186" s="5"/>
      <c r="E186" s="5"/>
      <c r="F186" s="9" t="s">
        <v>204</v>
      </c>
      <c r="G186" s="9">
        <f>E166+E162+E158+E154+E150+E146+E142+E138+E134+E129+E125+E121+E117+E113+E109+E105+E101+E97+E93+E89+E85+E81+E77+E73+E69+E65+E61+E57+E53+E49+E45+E41+E37+E33+E29+E25+E21+E17+E13+E9+E5</f>
        <v>598378</v>
      </c>
      <c r="H186" s="198">
        <f>G186/F177</f>
        <v>0.51564084777091745</v>
      </c>
      <c r="I186" s="199">
        <f>G186/H173</f>
        <v>0.10695378904519857</v>
      </c>
    </row>
    <row r="187" spans="1:11" x14ac:dyDescent="0.25">
      <c r="A187" s="5"/>
      <c r="B187" s="5">
        <v>132718</v>
      </c>
      <c r="C187" s="258"/>
      <c r="D187" s="5"/>
      <c r="E187" s="5"/>
      <c r="F187" s="9" t="s">
        <v>205</v>
      </c>
      <c r="G187" s="9">
        <f>F166+F162+F158+F154+F150+F146+F142+F138+F134+F129+F125+F121+F117+F113+F109+F105+F101+F97+F93+F89+F85+F81+F77+F73+F69+F65+F61+F57+F53+F49+F45+F41+F37+F33+F29+F25+F21+F17+F13+F9+F5</f>
        <v>594929</v>
      </c>
      <c r="H187" s="198">
        <f>G187/F178</f>
        <v>0.46508731786140622</v>
      </c>
      <c r="I187" s="199">
        <f>G187/H173</f>
        <v>0.10633731648367911</v>
      </c>
    </row>
    <row r="188" spans="1:11" x14ac:dyDescent="0.25">
      <c r="A188" s="5"/>
      <c r="B188" s="5">
        <v>99153</v>
      </c>
      <c r="C188" s="258"/>
      <c r="D188" s="5"/>
      <c r="E188" s="5"/>
      <c r="F188" s="9" t="s">
        <v>206</v>
      </c>
      <c r="G188" s="9">
        <f>G166+G162+G158+G154+G150+G146+G142+G138+G134+G129+G125+G121+G117+G113+G109+G105+G101+G97+G93+G89+G85+G81+G77+G73+G69+G65+G61+G57+G53+G49+G45+G41+G37+G33+G29+G25+G21+G17+G13+G9+G5</f>
        <v>731556</v>
      </c>
      <c r="H188" s="198">
        <f>G188/F179</f>
        <v>0.40623764443516464</v>
      </c>
      <c r="I188" s="199">
        <f>G188/H173</f>
        <v>0.13075795918090119</v>
      </c>
    </row>
    <row r="189" spans="1:11" x14ac:dyDescent="0.25">
      <c r="A189" s="5" t="s">
        <v>73</v>
      </c>
      <c r="B189" s="5">
        <v>92014</v>
      </c>
      <c r="C189" s="258">
        <f>SUM(B189)</f>
        <v>92014</v>
      </c>
      <c r="D189" s="5"/>
      <c r="E189" s="5"/>
      <c r="F189" s="5"/>
      <c r="G189" s="5">
        <f>SUM(G184:G188)</f>
        <v>2609655</v>
      </c>
      <c r="H189" s="200"/>
      <c r="I189" s="65"/>
    </row>
    <row r="190" spans="1:11" x14ac:dyDescent="0.25">
      <c r="A190" s="5"/>
      <c r="B190" s="5">
        <v>222778</v>
      </c>
      <c r="C190" s="258"/>
      <c r="D190" s="5"/>
      <c r="E190" s="5"/>
      <c r="F190" s="5"/>
      <c r="G190" s="5"/>
      <c r="H190" s="200"/>
      <c r="I190" s="65"/>
    </row>
    <row r="191" spans="1:11" x14ac:dyDescent="0.25">
      <c r="A191" s="5"/>
      <c r="B191" s="5">
        <v>63686</v>
      </c>
      <c r="C191" s="258"/>
      <c r="D191" s="5"/>
      <c r="E191" s="5"/>
      <c r="F191" s="9" t="s">
        <v>207</v>
      </c>
      <c r="G191" s="9">
        <f>F175-G184</f>
        <v>120133</v>
      </c>
      <c r="H191" s="198">
        <f>G191/F175</f>
        <v>0.52127710351949808</v>
      </c>
      <c r="I191" s="199">
        <f>G191/H173</f>
        <v>2.1472513259790368E-2</v>
      </c>
    </row>
    <row r="192" spans="1:11" x14ac:dyDescent="0.25">
      <c r="A192" s="5"/>
      <c r="B192" s="5">
        <v>52104</v>
      </c>
      <c r="C192" s="258"/>
      <c r="D192" s="5"/>
      <c r="E192" s="5"/>
      <c r="F192" s="9" t="s">
        <v>208</v>
      </c>
      <c r="G192" s="9">
        <f>F176-G185</f>
        <v>549369</v>
      </c>
      <c r="H192" s="198">
        <f>G192/F176</f>
        <v>0.48883421498707552</v>
      </c>
      <c r="I192" s="199">
        <f>G192/H173</f>
        <v>9.8193944519971821E-2</v>
      </c>
    </row>
    <row r="193" spans="1:9" x14ac:dyDescent="0.25">
      <c r="A193" s="5"/>
      <c r="B193" s="5">
        <v>36528</v>
      </c>
      <c r="C193" s="258"/>
      <c r="D193" s="5"/>
      <c r="E193" s="5"/>
      <c r="F193" s="9" t="s">
        <v>209</v>
      </c>
      <c r="G193" s="9">
        <f>F177-G186</f>
        <v>562077</v>
      </c>
      <c r="H193" s="198">
        <f>G193/F177</f>
        <v>0.48435915222908255</v>
      </c>
      <c r="I193" s="199">
        <f>G193/H173</f>
        <v>0.10046536618184171</v>
      </c>
    </row>
    <row r="194" spans="1:9" x14ac:dyDescent="0.25">
      <c r="A194" s="5" t="s">
        <v>74</v>
      </c>
      <c r="B194" s="5">
        <v>20487</v>
      </c>
      <c r="C194" s="258">
        <f>SUM(B194)</f>
        <v>20487</v>
      </c>
      <c r="D194" s="5"/>
      <c r="E194" s="5"/>
      <c r="F194" s="9" t="s">
        <v>210</v>
      </c>
      <c r="G194" s="9">
        <f>F178-G187</f>
        <v>684248</v>
      </c>
      <c r="H194" s="198">
        <f>G194/F178</f>
        <v>0.53491268213859378</v>
      </c>
      <c r="I194" s="199">
        <f>G194/H173</f>
        <v>0.12230215055800688</v>
      </c>
    </row>
    <row r="195" spans="1:9" x14ac:dyDescent="0.25">
      <c r="A195" s="5"/>
      <c r="B195" s="5">
        <v>14163</v>
      </c>
      <c r="C195" s="258"/>
      <c r="D195" s="5"/>
      <c r="E195" s="5"/>
      <c r="F195" s="9" t="s">
        <v>211</v>
      </c>
      <c r="G195" s="9">
        <f>F179-G188</f>
        <v>1069252</v>
      </c>
      <c r="H195" s="198">
        <f>G195/F179</f>
        <v>0.59376235556483536</v>
      </c>
      <c r="I195" s="199">
        <f>G195/H173</f>
        <v>0.19111757592049952</v>
      </c>
    </row>
    <row r="196" spans="1:9" x14ac:dyDescent="0.25">
      <c r="A196" s="5"/>
      <c r="B196" s="5">
        <v>11178</v>
      </c>
      <c r="C196" s="258"/>
      <c r="D196" s="5"/>
      <c r="E196" s="5"/>
      <c r="F196" s="5"/>
      <c r="G196" s="5">
        <f>SUM(G191:G195)</f>
        <v>2985079</v>
      </c>
      <c r="H196" s="200"/>
      <c r="I196" s="65"/>
    </row>
    <row r="197" spans="1:9" x14ac:dyDescent="0.25">
      <c r="A197" s="5"/>
      <c r="B197" s="5">
        <v>9696</v>
      </c>
      <c r="C197" s="258"/>
      <c r="D197" s="5"/>
      <c r="E197" s="5"/>
      <c r="F197" s="5"/>
      <c r="G197" s="5"/>
      <c r="H197" s="11"/>
      <c r="I197" s="5"/>
    </row>
    <row r="198" spans="1:9" x14ac:dyDescent="0.25">
      <c r="A198" s="5"/>
      <c r="B198" s="5">
        <v>9163</v>
      </c>
      <c r="C198" s="258"/>
      <c r="D198" s="5"/>
      <c r="E198" s="5"/>
      <c r="F198" s="5"/>
      <c r="G198" s="5"/>
      <c r="H198" s="11"/>
      <c r="I198" s="5"/>
    </row>
    <row r="199" spans="1:9" x14ac:dyDescent="0.25">
      <c r="A199" s="5" t="s">
        <v>75</v>
      </c>
      <c r="B199" s="5">
        <v>31039</v>
      </c>
      <c r="C199" s="5">
        <v>31039</v>
      </c>
      <c r="D199" s="5"/>
      <c r="E199" s="5"/>
      <c r="F199" s="5"/>
      <c r="G199" s="5"/>
      <c r="H199" s="11"/>
      <c r="I199" s="5"/>
    </row>
    <row r="200" spans="1:9" x14ac:dyDescent="0.25">
      <c r="A200" s="5"/>
      <c r="B200" s="5"/>
      <c r="C200" s="5">
        <f>SUM(C183:C199)</f>
        <v>1071349</v>
      </c>
      <c r="D200" s="5"/>
      <c r="E200" s="5"/>
      <c r="F200" s="5"/>
      <c r="G200" s="5"/>
      <c r="H200" s="11"/>
      <c r="I200" s="5"/>
    </row>
    <row r="201" spans="1:9" x14ac:dyDescent="0.25">
      <c r="A201" s="5"/>
      <c r="B201" s="5"/>
      <c r="C201" s="5"/>
      <c r="D201" s="5"/>
      <c r="E201" s="5"/>
      <c r="F201" s="5"/>
      <c r="G201" s="5"/>
      <c r="H201" s="11"/>
      <c r="I201" s="5"/>
    </row>
    <row r="202" spans="1:9" ht="35" x14ac:dyDescent="0.25">
      <c r="A202" s="91" t="s">
        <v>140</v>
      </c>
      <c r="B202" s="5">
        <v>60051</v>
      </c>
      <c r="C202" s="5"/>
      <c r="D202" s="5"/>
      <c r="E202" s="5"/>
      <c r="F202" s="5"/>
      <c r="G202" s="5"/>
      <c r="H202" s="11"/>
      <c r="I202" s="5"/>
    </row>
    <row r="210" spans="2:4" x14ac:dyDescent="0.25">
      <c r="B210" s="115"/>
      <c r="D210" s="115"/>
    </row>
    <row r="211" spans="2:4" x14ac:dyDescent="0.25">
      <c r="B211" s="115"/>
      <c r="D211" s="62"/>
    </row>
    <row r="213" spans="2:4" x14ac:dyDescent="0.25">
      <c r="D213" s="62"/>
    </row>
    <row r="217" spans="2:4" x14ac:dyDescent="0.25">
      <c r="B217" s="115"/>
      <c r="D217" s="115"/>
    </row>
    <row r="218" spans="2:4" x14ac:dyDescent="0.25">
      <c r="B218" s="115"/>
      <c r="D218" s="62"/>
    </row>
  </sheetData>
  <mergeCells count="389">
    <mergeCell ref="W165:W168"/>
    <mergeCell ref="C184:C188"/>
    <mergeCell ref="C189:C193"/>
    <mergeCell ref="C194:C198"/>
    <mergeCell ref="W141:W144"/>
    <mergeCell ref="W145:W148"/>
    <mergeCell ref="W149:W152"/>
    <mergeCell ref="W153:W156"/>
    <mergeCell ref="W157:W160"/>
    <mergeCell ref="W161:W164"/>
    <mergeCell ref="T165:T168"/>
    <mergeCell ref="U165:U168"/>
    <mergeCell ref="V165:V168"/>
    <mergeCell ref="T141:T144"/>
    <mergeCell ref="U141:U144"/>
    <mergeCell ref="V141:V144"/>
    <mergeCell ref="Q165:Q168"/>
    <mergeCell ref="R165:R168"/>
    <mergeCell ref="R141:R144"/>
    <mergeCell ref="R145:R148"/>
    <mergeCell ref="R149:R152"/>
    <mergeCell ref="R153:R156"/>
    <mergeCell ref="R157:R160"/>
    <mergeCell ref="R161:R164"/>
    <mergeCell ref="W120:W123"/>
    <mergeCell ref="W124:W127"/>
    <mergeCell ref="W128:W130"/>
    <mergeCell ref="W131:W132"/>
    <mergeCell ref="W133:W136"/>
    <mergeCell ref="W137:W140"/>
    <mergeCell ref="W96:W99"/>
    <mergeCell ref="W100:W103"/>
    <mergeCell ref="W104:W107"/>
    <mergeCell ref="W108:W111"/>
    <mergeCell ref="W112:W115"/>
    <mergeCell ref="W116:W119"/>
    <mergeCell ref="W72:W75"/>
    <mergeCell ref="W76:W79"/>
    <mergeCell ref="W80:W83"/>
    <mergeCell ref="W84:W87"/>
    <mergeCell ref="W88:W91"/>
    <mergeCell ref="W92:W95"/>
    <mergeCell ref="W48:W51"/>
    <mergeCell ref="W52:W55"/>
    <mergeCell ref="W56:W59"/>
    <mergeCell ref="W60:W63"/>
    <mergeCell ref="W64:W67"/>
    <mergeCell ref="W68:W71"/>
    <mergeCell ref="W24:W27"/>
    <mergeCell ref="W28:W31"/>
    <mergeCell ref="W32:W35"/>
    <mergeCell ref="W36:W39"/>
    <mergeCell ref="W40:W43"/>
    <mergeCell ref="W44:W47"/>
    <mergeCell ref="A1:H1"/>
    <mergeCell ref="W4:W7"/>
    <mergeCell ref="W8:W11"/>
    <mergeCell ref="W12:W15"/>
    <mergeCell ref="W16:W19"/>
    <mergeCell ref="W20:W23"/>
    <mergeCell ref="T36:T39"/>
    <mergeCell ref="U36:U39"/>
    <mergeCell ref="V36:V39"/>
    <mergeCell ref="T40:T43"/>
    <mergeCell ref="U40:U43"/>
    <mergeCell ref="V40:V43"/>
    <mergeCell ref="T28:T31"/>
    <mergeCell ref="U28:U31"/>
    <mergeCell ref="V28:V31"/>
    <mergeCell ref="T32:T35"/>
    <mergeCell ref="U32:U35"/>
    <mergeCell ref="V32:V35"/>
    <mergeCell ref="X145:X148"/>
    <mergeCell ref="X149:X152"/>
    <mergeCell ref="X153:X156"/>
    <mergeCell ref="X157:X160"/>
    <mergeCell ref="X161:X164"/>
    <mergeCell ref="X165:X168"/>
    <mergeCell ref="X124:X127"/>
    <mergeCell ref="X128:X130"/>
    <mergeCell ref="X131:X132"/>
    <mergeCell ref="X133:X136"/>
    <mergeCell ref="X137:X140"/>
    <mergeCell ref="X141:X144"/>
    <mergeCell ref="X100:X103"/>
    <mergeCell ref="X104:X107"/>
    <mergeCell ref="X108:X111"/>
    <mergeCell ref="X112:X115"/>
    <mergeCell ref="X116:X119"/>
    <mergeCell ref="X120:X123"/>
    <mergeCell ref="X76:X79"/>
    <mergeCell ref="X80:X83"/>
    <mergeCell ref="X84:X87"/>
    <mergeCell ref="X88:X91"/>
    <mergeCell ref="X92:X95"/>
    <mergeCell ref="X96:X99"/>
    <mergeCell ref="X52:X55"/>
    <mergeCell ref="X56:X59"/>
    <mergeCell ref="X60:X63"/>
    <mergeCell ref="X64:X67"/>
    <mergeCell ref="X68:X71"/>
    <mergeCell ref="X72:X75"/>
    <mergeCell ref="X28:X31"/>
    <mergeCell ref="X32:X35"/>
    <mergeCell ref="X36:X39"/>
    <mergeCell ref="X40:X43"/>
    <mergeCell ref="X44:X47"/>
    <mergeCell ref="X48:X51"/>
    <mergeCell ref="X4:X7"/>
    <mergeCell ref="X8:X11"/>
    <mergeCell ref="X12:X15"/>
    <mergeCell ref="X16:X19"/>
    <mergeCell ref="X20:X23"/>
    <mergeCell ref="X24:X27"/>
    <mergeCell ref="T161:T164"/>
    <mergeCell ref="U161:U164"/>
    <mergeCell ref="V161:V164"/>
    <mergeCell ref="T153:T156"/>
    <mergeCell ref="U153:U156"/>
    <mergeCell ref="V153:V156"/>
    <mergeCell ref="T157:T160"/>
    <mergeCell ref="U157:U160"/>
    <mergeCell ref="V157:V160"/>
    <mergeCell ref="T145:T148"/>
    <mergeCell ref="U145:U148"/>
    <mergeCell ref="V145:V148"/>
    <mergeCell ref="T149:T152"/>
    <mergeCell ref="U149:U152"/>
    <mergeCell ref="V149:V152"/>
    <mergeCell ref="T137:T140"/>
    <mergeCell ref="U137:U140"/>
    <mergeCell ref="V137:V140"/>
    <mergeCell ref="T131:T132"/>
    <mergeCell ref="U131:U132"/>
    <mergeCell ref="V131:V132"/>
    <mergeCell ref="T133:T136"/>
    <mergeCell ref="U133:U136"/>
    <mergeCell ref="V133:V136"/>
    <mergeCell ref="T124:T127"/>
    <mergeCell ref="U124:U127"/>
    <mergeCell ref="V124:V127"/>
    <mergeCell ref="T128:T130"/>
    <mergeCell ref="U128:U130"/>
    <mergeCell ref="V128:V130"/>
    <mergeCell ref="T116:T119"/>
    <mergeCell ref="U116:U119"/>
    <mergeCell ref="V116:V119"/>
    <mergeCell ref="T120:T123"/>
    <mergeCell ref="U120:U123"/>
    <mergeCell ref="V120:V123"/>
    <mergeCell ref="T108:T111"/>
    <mergeCell ref="U108:U111"/>
    <mergeCell ref="V108:V111"/>
    <mergeCell ref="T112:T115"/>
    <mergeCell ref="U112:U115"/>
    <mergeCell ref="V112:V115"/>
    <mergeCell ref="U100:U103"/>
    <mergeCell ref="V100:V103"/>
    <mergeCell ref="T104:T107"/>
    <mergeCell ref="U104:U107"/>
    <mergeCell ref="V104:V107"/>
    <mergeCell ref="T92:T95"/>
    <mergeCell ref="U92:U95"/>
    <mergeCell ref="V92:V95"/>
    <mergeCell ref="T96:T99"/>
    <mergeCell ref="U96:U99"/>
    <mergeCell ref="V96:V99"/>
    <mergeCell ref="U84:U87"/>
    <mergeCell ref="V84:V87"/>
    <mergeCell ref="T88:T91"/>
    <mergeCell ref="U88:U91"/>
    <mergeCell ref="V88:V91"/>
    <mergeCell ref="T76:T79"/>
    <mergeCell ref="U76:U79"/>
    <mergeCell ref="V76:V79"/>
    <mergeCell ref="T80:T83"/>
    <mergeCell ref="U80:U83"/>
    <mergeCell ref="V80:V83"/>
    <mergeCell ref="U68:U71"/>
    <mergeCell ref="V68:V71"/>
    <mergeCell ref="T72:T75"/>
    <mergeCell ref="U72:U75"/>
    <mergeCell ref="V72:V75"/>
    <mergeCell ref="T60:T63"/>
    <mergeCell ref="U60:U63"/>
    <mergeCell ref="V60:V63"/>
    <mergeCell ref="T64:T67"/>
    <mergeCell ref="U64:U67"/>
    <mergeCell ref="V64:V67"/>
    <mergeCell ref="U52:U55"/>
    <mergeCell ref="V52:V55"/>
    <mergeCell ref="T56:T59"/>
    <mergeCell ref="U56:U59"/>
    <mergeCell ref="V56:V59"/>
    <mergeCell ref="T44:T47"/>
    <mergeCell ref="U44:U47"/>
    <mergeCell ref="V44:V47"/>
    <mergeCell ref="T48:T51"/>
    <mergeCell ref="U48:U51"/>
    <mergeCell ref="V48:V51"/>
    <mergeCell ref="U20:U23"/>
    <mergeCell ref="V20:V23"/>
    <mergeCell ref="T24:T27"/>
    <mergeCell ref="U24:U27"/>
    <mergeCell ref="V24:V27"/>
    <mergeCell ref="T12:T15"/>
    <mergeCell ref="U12:U15"/>
    <mergeCell ref="V12:V15"/>
    <mergeCell ref="T16:T19"/>
    <mergeCell ref="U16:U19"/>
    <mergeCell ref="V16:V19"/>
    <mergeCell ref="U4:U7"/>
    <mergeCell ref="V4:V7"/>
    <mergeCell ref="T8:T11"/>
    <mergeCell ref="U8:U11"/>
    <mergeCell ref="V8:V11"/>
    <mergeCell ref="R52:R55"/>
    <mergeCell ref="Q157:Q160"/>
    <mergeCell ref="Q161:Q164"/>
    <mergeCell ref="Q133:Q136"/>
    <mergeCell ref="Q137:Q140"/>
    <mergeCell ref="Q141:Q144"/>
    <mergeCell ref="Q145:Q148"/>
    <mergeCell ref="Q149:Q152"/>
    <mergeCell ref="Q153:Q156"/>
    <mergeCell ref="Q112:Q115"/>
    <mergeCell ref="Q116:Q119"/>
    <mergeCell ref="Q120:Q123"/>
    <mergeCell ref="Q124:Q127"/>
    <mergeCell ref="Q128:Q130"/>
    <mergeCell ref="Q131:Q132"/>
    <mergeCell ref="Q88:Q91"/>
    <mergeCell ref="Q92:Q95"/>
    <mergeCell ref="Q96:Q99"/>
    <mergeCell ref="T20:T23"/>
    <mergeCell ref="Q104:Q107"/>
    <mergeCell ref="Q108:Q111"/>
    <mergeCell ref="Q64:Q67"/>
    <mergeCell ref="Q68:Q71"/>
    <mergeCell ref="Q72:Q75"/>
    <mergeCell ref="Q76:Q79"/>
    <mergeCell ref="Q80:Q83"/>
    <mergeCell ref="Q84:Q87"/>
    <mergeCell ref="T4:T7"/>
    <mergeCell ref="T52:T55"/>
    <mergeCell ref="T68:T71"/>
    <mergeCell ref="T84:T87"/>
    <mergeCell ref="T100:T103"/>
    <mergeCell ref="Q44:Q47"/>
    <mergeCell ref="Q48:Q51"/>
    <mergeCell ref="Q52:Q55"/>
    <mergeCell ref="Q56:Q59"/>
    <mergeCell ref="Q60:Q63"/>
    <mergeCell ref="P161:P164"/>
    <mergeCell ref="P165:P168"/>
    <mergeCell ref="Q8:Q11"/>
    <mergeCell ref="Q12:Q15"/>
    <mergeCell ref="Q16:Q19"/>
    <mergeCell ref="Q20:Q23"/>
    <mergeCell ref="Q24:Q27"/>
    <mergeCell ref="Q28:Q31"/>
    <mergeCell ref="Q32:Q35"/>
    <mergeCell ref="Q36:Q39"/>
    <mergeCell ref="P137:P140"/>
    <mergeCell ref="P141:P144"/>
    <mergeCell ref="P145:P148"/>
    <mergeCell ref="P149:P152"/>
    <mergeCell ref="P153:P156"/>
    <mergeCell ref="P157:P160"/>
    <mergeCell ref="P116:P119"/>
    <mergeCell ref="P120:P123"/>
    <mergeCell ref="Q100:Q103"/>
    <mergeCell ref="P124:P127"/>
    <mergeCell ref="P128:P130"/>
    <mergeCell ref="P131:P132"/>
    <mergeCell ref="P133:P136"/>
    <mergeCell ref="P92:P95"/>
    <mergeCell ref="P96:P99"/>
    <mergeCell ref="P100:P103"/>
    <mergeCell ref="P104:P107"/>
    <mergeCell ref="P108:P111"/>
    <mergeCell ref="P112:P115"/>
    <mergeCell ref="P68:P71"/>
    <mergeCell ref="P72:P75"/>
    <mergeCell ref="P76:P79"/>
    <mergeCell ref="P80:P83"/>
    <mergeCell ref="P84:P87"/>
    <mergeCell ref="P88:P91"/>
    <mergeCell ref="P44:P47"/>
    <mergeCell ref="P48:P51"/>
    <mergeCell ref="P52:P55"/>
    <mergeCell ref="P56:P59"/>
    <mergeCell ref="P60:P63"/>
    <mergeCell ref="P64:P67"/>
    <mergeCell ref="R120:R123"/>
    <mergeCell ref="R124:R127"/>
    <mergeCell ref="R128:R130"/>
    <mergeCell ref="R131:R132"/>
    <mergeCell ref="R133:R136"/>
    <mergeCell ref="R137:R140"/>
    <mergeCell ref="R96:R99"/>
    <mergeCell ref="R100:R103"/>
    <mergeCell ref="R104:R107"/>
    <mergeCell ref="R108:R111"/>
    <mergeCell ref="R112:R115"/>
    <mergeCell ref="R116:R119"/>
    <mergeCell ref="R72:R75"/>
    <mergeCell ref="R76:R79"/>
    <mergeCell ref="R80:R83"/>
    <mergeCell ref="R84:R87"/>
    <mergeCell ref="R88:R91"/>
    <mergeCell ref="R92:R95"/>
    <mergeCell ref="R44:R47"/>
    <mergeCell ref="R48:R51"/>
    <mergeCell ref="R56:R59"/>
    <mergeCell ref="R60:R63"/>
    <mergeCell ref="R64:R67"/>
    <mergeCell ref="R68:R71"/>
    <mergeCell ref="R20:R23"/>
    <mergeCell ref="R24:R27"/>
    <mergeCell ref="R28:R31"/>
    <mergeCell ref="R32:R35"/>
    <mergeCell ref="R36:R39"/>
    <mergeCell ref="R40:R43"/>
    <mergeCell ref="P4:P7"/>
    <mergeCell ref="Q4:Q7"/>
    <mergeCell ref="R4:R7"/>
    <mergeCell ref="R8:R11"/>
    <mergeCell ref="R12:R15"/>
    <mergeCell ref="R16:R19"/>
    <mergeCell ref="P8:P11"/>
    <mergeCell ref="P12:P15"/>
    <mergeCell ref="P16:P19"/>
    <mergeCell ref="P20:P23"/>
    <mergeCell ref="P24:P27"/>
    <mergeCell ref="P28:P31"/>
    <mergeCell ref="P32:P35"/>
    <mergeCell ref="P36:P39"/>
    <mergeCell ref="P40:P43"/>
    <mergeCell ref="Q40:Q43"/>
    <mergeCell ref="S145:S148"/>
    <mergeCell ref="S149:S152"/>
    <mergeCell ref="S153:S156"/>
    <mergeCell ref="S157:S160"/>
    <mergeCell ref="S161:S164"/>
    <mergeCell ref="S165:S168"/>
    <mergeCell ref="S124:S127"/>
    <mergeCell ref="S128:S130"/>
    <mergeCell ref="S131:S132"/>
    <mergeCell ref="S133:S136"/>
    <mergeCell ref="S137:S140"/>
    <mergeCell ref="S141:S144"/>
    <mergeCell ref="S48:S51"/>
    <mergeCell ref="S100:S103"/>
    <mergeCell ref="S104:S107"/>
    <mergeCell ref="S108:S111"/>
    <mergeCell ref="S112:S115"/>
    <mergeCell ref="S116:S119"/>
    <mergeCell ref="S120:S123"/>
    <mergeCell ref="S76:S79"/>
    <mergeCell ref="S80:S83"/>
    <mergeCell ref="S84:S87"/>
    <mergeCell ref="S88:S91"/>
    <mergeCell ref="S92:S95"/>
    <mergeCell ref="S96:S99"/>
    <mergeCell ref="S4:S7"/>
    <mergeCell ref="S8:S11"/>
    <mergeCell ref="S12:S15"/>
    <mergeCell ref="S16:S19"/>
    <mergeCell ref="S20:S23"/>
    <mergeCell ref="S24:S27"/>
    <mergeCell ref="A153:A168"/>
    <mergeCell ref="A28:A51"/>
    <mergeCell ref="A52:A75"/>
    <mergeCell ref="A100:A127"/>
    <mergeCell ref="A133:A152"/>
    <mergeCell ref="A76:A99"/>
    <mergeCell ref="A128:A132"/>
    <mergeCell ref="S52:S55"/>
    <mergeCell ref="S56:S59"/>
    <mergeCell ref="S60:S63"/>
    <mergeCell ref="S64:S67"/>
    <mergeCell ref="S68:S71"/>
    <mergeCell ref="S72:S75"/>
    <mergeCell ref="S28:S31"/>
    <mergeCell ref="S32:S35"/>
    <mergeCell ref="S36:S39"/>
    <mergeCell ref="S40:S43"/>
    <mergeCell ref="S44:S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9D8D8-A241-6E40-8D91-A4981A6B8951}">
  <dimension ref="A1:N144"/>
  <sheetViews>
    <sheetView zoomScale="75" zoomScaleNormal="80" workbookViewId="0">
      <selection activeCell="N93" sqref="N93"/>
    </sheetView>
  </sheetViews>
  <sheetFormatPr baseColWidth="10" defaultRowHeight="16" x14ac:dyDescent="0.2"/>
  <cols>
    <col min="1" max="1" width="19.33203125" customWidth="1"/>
    <col min="2" max="2" width="38.5" style="74" customWidth="1"/>
    <col min="10" max="10" width="10.83203125" style="40"/>
    <col min="11" max="11" width="18.1640625" style="40" customWidth="1"/>
    <col min="12" max="13" width="23.1640625" style="3" customWidth="1"/>
    <col min="14" max="14" width="38.5" style="74" customWidth="1"/>
  </cols>
  <sheetData>
    <row r="1" spans="1:14" ht="64" customHeight="1" x14ac:dyDescent="0.2">
      <c r="A1" s="265" t="s">
        <v>125</v>
      </c>
      <c r="B1" s="265"/>
      <c r="C1" s="265"/>
      <c r="D1" s="265"/>
      <c r="E1" s="265"/>
      <c r="F1" s="265"/>
      <c r="G1" s="265"/>
      <c r="H1" s="265"/>
      <c r="I1" s="265"/>
      <c r="J1" s="265"/>
      <c r="K1" s="175"/>
      <c r="L1" s="106"/>
      <c r="M1" s="106"/>
      <c r="N1" s="5"/>
    </row>
    <row r="2" spans="1:14" s="1" customFormat="1" ht="184" customHeight="1" x14ac:dyDescent="0.2">
      <c r="A2" s="72" t="s">
        <v>1</v>
      </c>
      <c r="B2" s="79" t="s">
        <v>0</v>
      </c>
      <c r="C2" s="72" t="s">
        <v>71</v>
      </c>
      <c r="D2" s="72" t="s">
        <v>72</v>
      </c>
      <c r="E2" s="72" t="s">
        <v>73</v>
      </c>
      <c r="F2" s="72" t="s">
        <v>74</v>
      </c>
      <c r="G2" s="72" t="s">
        <v>75</v>
      </c>
      <c r="H2" s="72" t="s">
        <v>14</v>
      </c>
      <c r="I2" s="72" t="s">
        <v>15</v>
      </c>
      <c r="J2" s="10" t="s">
        <v>67</v>
      </c>
      <c r="K2" s="10"/>
      <c r="L2" s="10" t="s">
        <v>126</v>
      </c>
      <c r="M2" s="10" t="s">
        <v>127</v>
      </c>
      <c r="N2" s="79" t="s">
        <v>0</v>
      </c>
    </row>
    <row r="3" spans="1:14" s="69" customFormat="1" ht="19" customHeight="1" x14ac:dyDescent="0.25">
      <c r="A3" s="264" t="s">
        <v>2</v>
      </c>
      <c r="B3" s="77" t="s">
        <v>19</v>
      </c>
      <c r="C3" s="76">
        <f>C4+C5</f>
        <v>6561</v>
      </c>
      <c r="D3" s="76">
        <f>D4+D5</f>
        <v>30259</v>
      </c>
      <c r="E3" s="76">
        <f t="shared" ref="E3:G3" si="0">E4+E5</f>
        <v>29947</v>
      </c>
      <c r="F3" s="76">
        <f t="shared" si="0"/>
        <v>33180</v>
      </c>
      <c r="G3" s="76">
        <f t="shared" si="0"/>
        <v>40587</v>
      </c>
      <c r="H3" s="83"/>
      <c r="I3" s="83"/>
      <c r="J3" s="259">
        <f>H4+I5</f>
        <v>140534</v>
      </c>
      <c r="K3" s="268">
        <f>J3/J131</f>
        <v>3.0078725124705545E-2</v>
      </c>
      <c r="L3" s="262">
        <v>560203</v>
      </c>
      <c r="M3" s="268">
        <f>J3/L3</f>
        <v>0.25086263372384654</v>
      </c>
      <c r="N3" s="77" t="s">
        <v>19</v>
      </c>
    </row>
    <row r="4" spans="1:14" ht="19" customHeight="1" x14ac:dyDescent="0.2">
      <c r="A4" s="264"/>
      <c r="B4" s="80" t="s">
        <v>11</v>
      </c>
      <c r="C4" s="7">
        <v>3765</v>
      </c>
      <c r="D4" s="7">
        <v>17917</v>
      </c>
      <c r="E4" s="7">
        <v>17064</v>
      </c>
      <c r="F4" s="7">
        <v>15354</v>
      </c>
      <c r="G4" s="7">
        <v>17807</v>
      </c>
      <c r="H4" s="49">
        <f>SUM(C4:G4)</f>
        <v>71907</v>
      </c>
      <c r="I4" s="49"/>
      <c r="J4" s="259"/>
      <c r="K4" s="268"/>
      <c r="L4" s="262"/>
      <c r="M4" s="268"/>
      <c r="N4" s="80" t="s">
        <v>11</v>
      </c>
    </row>
    <row r="5" spans="1:14" ht="19" customHeight="1" x14ac:dyDescent="0.2">
      <c r="A5" s="264"/>
      <c r="B5" s="80" t="s">
        <v>12</v>
      </c>
      <c r="C5" s="7">
        <v>2796</v>
      </c>
      <c r="D5" s="7">
        <v>12342</v>
      </c>
      <c r="E5" s="7">
        <v>12883</v>
      </c>
      <c r="F5" s="7">
        <v>17826</v>
      </c>
      <c r="G5" s="7">
        <v>22780</v>
      </c>
      <c r="H5" s="49"/>
      <c r="I5" s="49">
        <f>SUM(C5:H5)</f>
        <v>68627</v>
      </c>
      <c r="J5" s="259"/>
      <c r="K5" s="268"/>
      <c r="L5" s="262"/>
      <c r="M5" s="268"/>
      <c r="N5" s="80" t="s">
        <v>12</v>
      </c>
    </row>
    <row r="6" spans="1:14" s="69" customFormat="1" ht="19" customHeight="1" x14ac:dyDescent="0.25">
      <c r="A6" s="264"/>
      <c r="B6" s="75" t="s">
        <v>20</v>
      </c>
      <c r="C6" s="68">
        <f>C7+C8</f>
        <v>3503</v>
      </c>
      <c r="D6" s="68">
        <f t="shared" ref="D6:G6" si="1">D7+D8</f>
        <v>17028</v>
      </c>
      <c r="E6" s="68">
        <f t="shared" si="1"/>
        <v>16191</v>
      </c>
      <c r="F6" s="68">
        <f t="shared" si="1"/>
        <v>14383</v>
      </c>
      <c r="G6" s="68">
        <f t="shared" si="1"/>
        <v>17448</v>
      </c>
      <c r="H6" s="171"/>
      <c r="I6" s="171"/>
      <c r="J6" s="260">
        <f>H7+I8</f>
        <v>68553</v>
      </c>
      <c r="K6" s="267">
        <f>J6/J131</f>
        <v>1.4672512299329268E-2</v>
      </c>
      <c r="L6" s="261">
        <v>277849</v>
      </c>
      <c r="M6" s="267">
        <f t="shared" ref="M6" si="2">J6/L6</f>
        <v>0.24672753905898528</v>
      </c>
      <c r="N6" s="75" t="s">
        <v>20</v>
      </c>
    </row>
    <row r="7" spans="1:14" ht="19" customHeight="1" x14ac:dyDescent="0.2">
      <c r="A7" s="264"/>
      <c r="B7" s="117" t="s">
        <v>11</v>
      </c>
      <c r="C7" s="19">
        <v>2234</v>
      </c>
      <c r="D7" s="19">
        <v>11242</v>
      </c>
      <c r="E7" s="19">
        <v>10510</v>
      </c>
      <c r="F7" s="19">
        <v>8812</v>
      </c>
      <c r="G7" s="19">
        <v>9969</v>
      </c>
      <c r="H7" s="47">
        <f>SUM(C7:G7)</f>
        <v>42767</v>
      </c>
      <c r="I7" s="47"/>
      <c r="J7" s="260"/>
      <c r="K7" s="267"/>
      <c r="L7" s="261"/>
      <c r="M7" s="267"/>
      <c r="N7" s="117" t="s">
        <v>11</v>
      </c>
    </row>
    <row r="8" spans="1:14" ht="19" customHeight="1" x14ac:dyDescent="0.2">
      <c r="A8" s="264"/>
      <c r="B8" s="117" t="s">
        <v>12</v>
      </c>
      <c r="C8" s="19">
        <v>1269</v>
      </c>
      <c r="D8" s="19">
        <v>5786</v>
      </c>
      <c r="E8" s="19">
        <v>5681</v>
      </c>
      <c r="F8" s="19">
        <v>5571</v>
      </c>
      <c r="G8" s="19">
        <v>7479</v>
      </c>
      <c r="H8" s="47"/>
      <c r="I8" s="47">
        <f>SUM(C8:H8)</f>
        <v>25786</v>
      </c>
      <c r="J8" s="260"/>
      <c r="K8" s="267"/>
      <c r="L8" s="261"/>
      <c r="M8" s="267"/>
      <c r="N8" s="117" t="s">
        <v>12</v>
      </c>
    </row>
    <row r="9" spans="1:14" s="69" customFormat="1" ht="19" customHeight="1" x14ac:dyDescent="0.25">
      <c r="A9" s="264"/>
      <c r="B9" s="77" t="s">
        <v>21</v>
      </c>
      <c r="C9" s="76">
        <f>C10+C11</f>
        <v>6533</v>
      </c>
      <c r="D9" s="76">
        <f t="shared" ref="D9:G9" si="3">D10+D11</f>
        <v>29525</v>
      </c>
      <c r="E9" s="76">
        <f t="shared" si="3"/>
        <v>30078</v>
      </c>
      <c r="F9" s="76">
        <f t="shared" si="3"/>
        <v>57701</v>
      </c>
      <c r="G9" s="76">
        <f t="shared" si="3"/>
        <v>71178</v>
      </c>
      <c r="H9" s="83"/>
      <c r="I9" s="83"/>
      <c r="J9" s="259">
        <f>H10+I11</f>
        <v>195015</v>
      </c>
      <c r="K9" s="268">
        <f>J9/J131</f>
        <v>4.1739383922712314E-2</v>
      </c>
      <c r="L9" s="262">
        <v>709585</v>
      </c>
      <c r="M9" s="268">
        <f t="shared" ref="M9" si="4">J9/L9</f>
        <v>0.27482965395266246</v>
      </c>
      <c r="N9" s="77" t="s">
        <v>21</v>
      </c>
    </row>
    <row r="10" spans="1:14" ht="19" customHeight="1" x14ac:dyDescent="0.2">
      <c r="A10" s="264"/>
      <c r="B10" s="80" t="s">
        <v>11</v>
      </c>
      <c r="C10" s="7">
        <v>2718</v>
      </c>
      <c r="D10" s="7">
        <v>12633</v>
      </c>
      <c r="E10" s="7">
        <v>12099</v>
      </c>
      <c r="F10" s="7">
        <v>13448</v>
      </c>
      <c r="G10" s="7">
        <v>17595</v>
      </c>
      <c r="H10" s="49">
        <f>SUM(C10:G10)</f>
        <v>58493</v>
      </c>
      <c r="I10" s="49"/>
      <c r="J10" s="259"/>
      <c r="K10" s="268"/>
      <c r="L10" s="262"/>
      <c r="M10" s="268"/>
      <c r="N10" s="80" t="s">
        <v>11</v>
      </c>
    </row>
    <row r="11" spans="1:14" ht="19" customHeight="1" x14ac:dyDescent="0.2">
      <c r="A11" s="264"/>
      <c r="B11" s="80" t="s">
        <v>12</v>
      </c>
      <c r="C11" s="7">
        <v>3815</v>
      </c>
      <c r="D11" s="7">
        <v>16892</v>
      </c>
      <c r="E11" s="7">
        <v>17979</v>
      </c>
      <c r="F11" s="7">
        <v>44253</v>
      </c>
      <c r="G11" s="7">
        <v>53583</v>
      </c>
      <c r="H11" s="49"/>
      <c r="I11" s="49">
        <f>SUM(C11:H11)</f>
        <v>136522</v>
      </c>
      <c r="J11" s="259"/>
      <c r="K11" s="268"/>
      <c r="L11" s="262"/>
      <c r="M11" s="268"/>
      <c r="N11" s="80" t="s">
        <v>12</v>
      </c>
    </row>
    <row r="12" spans="1:14" s="69" customFormat="1" ht="19" customHeight="1" x14ac:dyDescent="0.25">
      <c r="A12" s="264"/>
      <c r="B12" s="75" t="s">
        <v>22</v>
      </c>
      <c r="C12" s="68">
        <f>C13+C14</f>
        <v>5366</v>
      </c>
      <c r="D12" s="68">
        <f t="shared" ref="D12:G12" si="5">D13+D14</f>
        <v>26361</v>
      </c>
      <c r="E12" s="68">
        <f t="shared" si="5"/>
        <v>26169</v>
      </c>
      <c r="F12" s="68">
        <f t="shared" si="5"/>
        <v>25498</v>
      </c>
      <c r="G12" s="68">
        <f t="shared" si="5"/>
        <v>32336</v>
      </c>
      <c r="H12" s="68"/>
      <c r="I12" s="68"/>
      <c r="J12" s="260">
        <f>H13+I14</f>
        <v>115730</v>
      </c>
      <c r="K12" s="267">
        <f>J12/J131</f>
        <v>2.4769883862141351E-2</v>
      </c>
      <c r="L12" s="261">
        <v>458636</v>
      </c>
      <c r="M12" s="267">
        <f t="shared" ref="M12" si="6">J12/L12</f>
        <v>0.25233518520133613</v>
      </c>
      <c r="N12" s="75" t="s">
        <v>22</v>
      </c>
    </row>
    <row r="13" spans="1:14" ht="19" customHeight="1" x14ac:dyDescent="0.2">
      <c r="A13" s="264"/>
      <c r="B13" s="117" t="s">
        <v>11</v>
      </c>
      <c r="C13" s="19">
        <v>2267</v>
      </c>
      <c r="D13" s="19">
        <v>11937</v>
      </c>
      <c r="E13" s="19">
        <v>11780</v>
      </c>
      <c r="F13" s="19">
        <v>11242</v>
      </c>
      <c r="G13" s="19">
        <v>13369</v>
      </c>
      <c r="H13" s="19">
        <f>SUM(C13:G13)</f>
        <v>50595</v>
      </c>
      <c r="I13" s="19"/>
      <c r="J13" s="260"/>
      <c r="K13" s="267"/>
      <c r="L13" s="261"/>
      <c r="M13" s="267"/>
      <c r="N13" s="117" t="s">
        <v>11</v>
      </c>
    </row>
    <row r="14" spans="1:14" ht="19" customHeight="1" x14ac:dyDescent="0.2">
      <c r="A14" s="264"/>
      <c r="B14" s="117" t="s">
        <v>12</v>
      </c>
      <c r="C14" s="19">
        <v>3099</v>
      </c>
      <c r="D14" s="19">
        <v>14424</v>
      </c>
      <c r="E14" s="19">
        <v>14389</v>
      </c>
      <c r="F14" s="19">
        <v>14256</v>
      </c>
      <c r="G14" s="19">
        <v>18967</v>
      </c>
      <c r="H14" s="19"/>
      <c r="I14" s="19">
        <f>SUM(C14:H14)</f>
        <v>65135</v>
      </c>
      <c r="J14" s="260"/>
      <c r="K14" s="267"/>
      <c r="L14" s="261"/>
      <c r="M14" s="267"/>
      <c r="N14" s="117" t="s">
        <v>12</v>
      </c>
    </row>
    <row r="15" spans="1:14" s="69" customFormat="1" ht="19" customHeight="1" x14ac:dyDescent="0.25">
      <c r="A15" s="264"/>
      <c r="B15" s="77" t="s">
        <v>23</v>
      </c>
      <c r="C15" s="76">
        <f>C16+C17</f>
        <v>4150</v>
      </c>
      <c r="D15" s="76">
        <f t="shared" ref="D15:G15" si="7">D16+D17</f>
        <v>19696</v>
      </c>
      <c r="E15" s="76">
        <f t="shared" si="7"/>
        <v>18133</v>
      </c>
      <c r="F15" s="76">
        <f t="shared" si="7"/>
        <v>17933</v>
      </c>
      <c r="G15" s="76">
        <f t="shared" si="7"/>
        <v>23097</v>
      </c>
      <c r="H15" s="76"/>
      <c r="I15" s="76"/>
      <c r="J15" s="259">
        <f>H16+I17</f>
        <v>83009</v>
      </c>
      <c r="K15" s="268">
        <f>J15/J131</f>
        <v>1.7766553957595192E-2</v>
      </c>
      <c r="L15" s="262">
        <v>331217</v>
      </c>
      <c r="M15" s="268">
        <f t="shared" ref="M15" si="8">J15/L15</f>
        <v>0.25061817479175286</v>
      </c>
      <c r="N15" s="77" t="s">
        <v>23</v>
      </c>
    </row>
    <row r="16" spans="1:14" ht="19" customHeight="1" x14ac:dyDescent="0.2">
      <c r="A16" s="264"/>
      <c r="B16" s="80" t="s">
        <v>11</v>
      </c>
      <c r="C16" s="7">
        <v>2537</v>
      </c>
      <c r="D16" s="7">
        <v>12323</v>
      </c>
      <c r="E16" s="7">
        <v>11196</v>
      </c>
      <c r="F16" s="7">
        <v>11239</v>
      </c>
      <c r="G16" s="7">
        <v>13252</v>
      </c>
      <c r="H16" s="7">
        <f>SUM(C16:G16)</f>
        <v>50547</v>
      </c>
      <c r="I16" s="7"/>
      <c r="J16" s="259"/>
      <c r="K16" s="268"/>
      <c r="L16" s="262"/>
      <c r="M16" s="268"/>
      <c r="N16" s="80" t="s">
        <v>11</v>
      </c>
    </row>
    <row r="17" spans="1:14" ht="19" customHeight="1" x14ac:dyDescent="0.2">
      <c r="A17" s="264"/>
      <c r="B17" s="80" t="s">
        <v>12</v>
      </c>
      <c r="C17" s="7">
        <v>1613</v>
      </c>
      <c r="D17" s="7">
        <v>7373</v>
      </c>
      <c r="E17" s="7">
        <v>6937</v>
      </c>
      <c r="F17" s="7">
        <v>6694</v>
      </c>
      <c r="G17" s="7">
        <v>9845</v>
      </c>
      <c r="H17" s="7"/>
      <c r="I17" s="7">
        <f>SUM(C17:H17)</f>
        <v>32462</v>
      </c>
      <c r="J17" s="259"/>
      <c r="K17" s="268"/>
      <c r="L17" s="262"/>
      <c r="M17" s="268"/>
      <c r="N17" s="80" t="s">
        <v>12</v>
      </c>
    </row>
    <row r="18" spans="1:14" s="69" customFormat="1" ht="19" customHeight="1" x14ac:dyDescent="0.25">
      <c r="A18" s="264"/>
      <c r="B18" s="75" t="s">
        <v>24</v>
      </c>
      <c r="C18" s="68">
        <f>C19+C20</f>
        <v>2425</v>
      </c>
      <c r="D18" s="68">
        <f t="shared" ref="D18:G18" si="9">D19+D20</f>
        <v>12061</v>
      </c>
      <c r="E18" s="68">
        <f t="shared" si="9"/>
        <v>11789</v>
      </c>
      <c r="F18" s="68">
        <f t="shared" si="9"/>
        <v>9927</v>
      </c>
      <c r="G18" s="68">
        <f t="shared" si="9"/>
        <v>12208</v>
      </c>
      <c r="H18" s="68"/>
      <c r="I18" s="68"/>
      <c r="J18" s="260">
        <f>H19+I20</f>
        <v>48410</v>
      </c>
      <c r="K18" s="267">
        <f>J18/J131</f>
        <v>1.0361272597997606E-2</v>
      </c>
      <c r="L18" s="261">
        <v>209939</v>
      </c>
      <c r="M18" s="267">
        <f t="shared" ref="M18" si="10">J18/L18</f>
        <v>0.23059079065823881</v>
      </c>
      <c r="N18" s="75" t="s">
        <v>24</v>
      </c>
    </row>
    <row r="19" spans="1:14" ht="19" customHeight="1" x14ac:dyDescent="0.2">
      <c r="A19" s="264"/>
      <c r="B19" s="117" t="s">
        <v>11</v>
      </c>
      <c r="C19" s="19">
        <v>1429</v>
      </c>
      <c r="D19" s="19">
        <v>7382</v>
      </c>
      <c r="E19" s="19">
        <v>7140</v>
      </c>
      <c r="F19" s="19">
        <v>5902</v>
      </c>
      <c r="G19" s="19">
        <v>6845</v>
      </c>
      <c r="H19" s="19">
        <f>SUM(C19:G19)</f>
        <v>28698</v>
      </c>
      <c r="I19" s="19"/>
      <c r="J19" s="260"/>
      <c r="K19" s="267"/>
      <c r="L19" s="261"/>
      <c r="M19" s="267"/>
      <c r="N19" s="117" t="s">
        <v>11</v>
      </c>
    </row>
    <row r="20" spans="1:14" ht="19" customHeight="1" x14ac:dyDescent="0.2">
      <c r="A20" s="264"/>
      <c r="B20" s="117" t="s">
        <v>12</v>
      </c>
      <c r="C20" s="19">
        <v>996</v>
      </c>
      <c r="D20" s="19">
        <v>4679</v>
      </c>
      <c r="E20" s="19">
        <v>4649</v>
      </c>
      <c r="F20" s="19">
        <v>4025</v>
      </c>
      <c r="G20" s="19">
        <v>5363</v>
      </c>
      <c r="H20" s="19"/>
      <c r="I20" s="19">
        <f>SUM(C20:H20)</f>
        <v>19712</v>
      </c>
      <c r="J20" s="260"/>
      <c r="K20" s="267"/>
      <c r="L20" s="261"/>
      <c r="M20" s="267"/>
      <c r="N20" s="117" t="s">
        <v>12</v>
      </c>
    </row>
    <row r="21" spans="1:14" s="69" customFormat="1" ht="19" customHeight="1" x14ac:dyDescent="0.25">
      <c r="A21" s="204" t="s">
        <v>3</v>
      </c>
      <c r="B21" s="77" t="s">
        <v>25</v>
      </c>
      <c r="C21" s="76">
        <f>C22+C23</f>
        <v>3537</v>
      </c>
      <c r="D21" s="76">
        <f t="shared" ref="D21:G21" si="11">D22+D23</f>
        <v>17144</v>
      </c>
      <c r="E21" s="76">
        <f t="shared" si="11"/>
        <v>17432</v>
      </c>
      <c r="F21" s="76">
        <f t="shared" si="11"/>
        <v>15665</v>
      </c>
      <c r="G21" s="76">
        <f t="shared" si="11"/>
        <v>19440</v>
      </c>
      <c r="H21" s="76"/>
      <c r="I21" s="76"/>
      <c r="J21" s="259">
        <f>H22+I23</f>
        <v>73218</v>
      </c>
      <c r="K21" s="268">
        <f>J21/J131</f>
        <v>1.5670969987196626E-2</v>
      </c>
      <c r="L21" s="262">
        <v>323879</v>
      </c>
      <c r="M21" s="268">
        <f t="shared" ref="M21" si="12">J21/L21</f>
        <v>0.22606590732958914</v>
      </c>
      <c r="N21" s="77" t="s">
        <v>25</v>
      </c>
    </row>
    <row r="22" spans="1:14" ht="19" customHeight="1" x14ac:dyDescent="0.2">
      <c r="A22" s="204"/>
      <c r="B22" s="80" t="s">
        <v>11</v>
      </c>
      <c r="C22" s="7">
        <v>1555</v>
      </c>
      <c r="D22" s="7">
        <v>7558</v>
      </c>
      <c r="E22" s="7">
        <v>7687</v>
      </c>
      <c r="F22" s="7">
        <v>6544</v>
      </c>
      <c r="G22" s="7">
        <v>7438</v>
      </c>
      <c r="H22" s="7">
        <f>SUM(C22:G22)</f>
        <v>30782</v>
      </c>
      <c r="I22" s="7"/>
      <c r="J22" s="259"/>
      <c r="K22" s="268"/>
      <c r="L22" s="262"/>
      <c r="M22" s="268"/>
      <c r="N22" s="80" t="s">
        <v>11</v>
      </c>
    </row>
    <row r="23" spans="1:14" ht="19" customHeight="1" x14ac:dyDescent="0.2">
      <c r="A23" s="204"/>
      <c r="B23" s="80" t="s">
        <v>12</v>
      </c>
      <c r="C23" s="7">
        <v>1982</v>
      </c>
      <c r="D23" s="7">
        <v>9586</v>
      </c>
      <c r="E23" s="7">
        <v>9745</v>
      </c>
      <c r="F23" s="7">
        <v>9121</v>
      </c>
      <c r="G23" s="7">
        <v>12002</v>
      </c>
      <c r="H23" s="7"/>
      <c r="I23" s="7">
        <f>SUM(C23:H23)</f>
        <v>42436</v>
      </c>
      <c r="J23" s="259"/>
      <c r="K23" s="268"/>
      <c r="L23" s="262"/>
      <c r="M23" s="268"/>
      <c r="N23" s="80" t="s">
        <v>12</v>
      </c>
    </row>
    <row r="24" spans="1:14" s="69" customFormat="1" ht="19" customHeight="1" x14ac:dyDescent="0.25">
      <c r="A24" s="204"/>
      <c r="B24" s="75" t="s">
        <v>26</v>
      </c>
      <c r="C24" s="68">
        <f>C25+C26</f>
        <v>5857</v>
      </c>
      <c r="D24" s="68">
        <f t="shared" ref="D24:G24" si="13">D25+D26</f>
        <v>26865</v>
      </c>
      <c r="E24" s="68">
        <f t="shared" si="13"/>
        <v>24918</v>
      </c>
      <c r="F24" s="68">
        <f t="shared" si="13"/>
        <v>31450</v>
      </c>
      <c r="G24" s="68">
        <f t="shared" si="13"/>
        <v>42993</v>
      </c>
      <c r="H24" s="68"/>
      <c r="I24" s="68"/>
      <c r="J24" s="260">
        <f t="shared" ref="J24" si="14">H25+I26</f>
        <v>132083</v>
      </c>
      <c r="K24" s="267">
        <f>J24/J131</f>
        <v>2.826994357697413E-2</v>
      </c>
      <c r="L24" s="261">
        <v>553520</v>
      </c>
      <c r="M24" s="267">
        <f t="shared" ref="M24" si="15">J24/L24</f>
        <v>0.23862371730018789</v>
      </c>
      <c r="N24" s="75" t="s">
        <v>26</v>
      </c>
    </row>
    <row r="25" spans="1:14" ht="19" customHeight="1" x14ac:dyDescent="0.2">
      <c r="A25" s="204"/>
      <c r="B25" s="117" t="s">
        <v>11</v>
      </c>
      <c r="C25" s="19">
        <v>2122</v>
      </c>
      <c r="D25" s="19">
        <v>10673</v>
      </c>
      <c r="E25" s="19">
        <v>9494</v>
      </c>
      <c r="F25" s="19">
        <v>9127</v>
      </c>
      <c r="G25" s="19">
        <v>11245</v>
      </c>
      <c r="H25" s="19">
        <f>SUM(C25:G25)</f>
        <v>42661</v>
      </c>
      <c r="I25" s="19"/>
      <c r="J25" s="260"/>
      <c r="K25" s="267"/>
      <c r="L25" s="261"/>
      <c r="M25" s="267"/>
      <c r="N25" s="117" t="s">
        <v>11</v>
      </c>
    </row>
    <row r="26" spans="1:14" ht="19" customHeight="1" x14ac:dyDescent="0.2">
      <c r="A26" s="204"/>
      <c r="B26" s="117" t="s">
        <v>12</v>
      </c>
      <c r="C26" s="19">
        <v>3735</v>
      </c>
      <c r="D26" s="19">
        <v>16192</v>
      </c>
      <c r="E26" s="19">
        <v>15424</v>
      </c>
      <c r="F26" s="19">
        <v>22323</v>
      </c>
      <c r="G26" s="19">
        <v>31748</v>
      </c>
      <c r="H26" s="19"/>
      <c r="I26" s="19">
        <f>SUM(C26:H26)</f>
        <v>89422</v>
      </c>
      <c r="J26" s="260"/>
      <c r="K26" s="267"/>
      <c r="L26" s="261"/>
      <c r="M26" s="267"/>
      <c r="N26" s="117" t="s">
        <v>12</v>
      </c>
    </row>
    <row r="27" spans="1:14" s="69" customFormat="1" ht="19" customHeight="1" x14ac:dyDescent="0.25">
      <c r="A27" s="204"/>
      <c r="B27" s="77" t="s">
        <v>27</v>
      </c>
      <c r="C27" s="76">
        <f>C28+C29</f>
        <v>2606</v>
      </c>
      <c r="D27" s="76">
        <f t="shared" ref="D27:G27" si="16">D28+D29</f>
        <v>11578</v>
      </c>
      <c r="E27" s="76">
        <f t="shared" si="16"/>
        <v>10741</v>
      </c>
      <c r="F27" s="76">
        <f t="shared" si="16"/>
        <v>9308</v>
      </c>
      <c r="G27" s="76">
        <f t="shared" si="16"/>
        <v>13856</v>
      </c>
      <c r="H27" s="76"/>
      <c r="I27" s="76"/>
      <c r="J27" s="259">
        <f t="shared" ref="J27" si="17">H28+I29</f>
        <v>48089</v>
      </c>
      <c r="K27" s="268">
        <f>J27/J131</f>
        <v>1.0292568435552714E-2</v>
      </c>
      <c r="L27" s="262">
        <v>201475</v>
      </c>
      <c r="M27" s="268">
        <f t="shared" ref="M27" si="18">J27/L27</f>
        <v>0.23868470033502917</v>
      </c>
      <c r="N27" s="77" t="s">
        <v>27</v>
      </c>
    </row>
    <row r="28" spans="1:14" ht="19" customHeight="1" x14ac:dyDescent="0.2">
      <c r="A28" s="204"/>
      <c r="B28" s="80" t="s">
        <v>11</v>
      </c>
      <c r="C28" s="7">
        <v>1431</v>
      </c>
      <c r="D28" s="7">
        <v>6615</v>
      </c>
      <c r="E28" s="7">
        <v>6167</v>
      </c>
      <c r="F28" s="7">
        <v>5299</v>
      </c>
      <c r="G28" s="7">
        <v>7620</v>
      </c>
      <c r="H28" s="7">
        <f>SUM(C28:G28)</f>
        <v>27132</v>
      </c>
      <c r="I28" s="7"/>
      <c r="J28" s="259"/>
      <c r="K28" s="268"/>
      <c r="L28" s="262"/>
      <c r="M28" s="268"/>
      <c r="N28" s="80" t="s">
        <v>11</v>
      </c>
    </row>
    <row r="29" spans="1:14" ht="19" customHeight="1" x14ac:dyDescent="0.2">
      <c r="A29" s="204"/>
      <c r="B29" s="80" t="s">
        <v>12</v>
      </c>
      <c r="C29" s="7">
        <v>1175</v>
      </c>
      <c r="D29" s="7">
        <v>4963</v>
      </c>
      <c r="E29" s="7">
        <v>4574</v>
      </c>
      <c r="F29" s="7">
        <v>4009</v>
      </c>
      <c r="G29" s="7">
        <v>6236</v>
      </c>
      <c r="H29" s="7"/>
      <c r="I29" s="7">
        <f>SUM(C29:H29)</f>
        <v>20957</v>
      </c>
      <c r="J29" s="259"/>
      <c r="K29" s="268"/>
      <c r="L29" s="262"/>
      <c r="M29" s="268"/>
      <c r="N29" s="80" t="s">
        <v>12</v>
      </c>
    </row>
    <row r="30" spans="1:14" s="69" customFormat="1" ht="19" customHeight="1" x14ac:dyDescent="0.25">
      <c r="A30" s="204"/>
      <c r="B30" s="75" t="s">
        <v>28</v>
      </c>
      <c r="C30" s="68">
        <f>C31+C32</f>
        <v>3665</v>
      </c>
      <c r="D30" s="68">
        <f t="shared" ref="D30:G30" si="19">D31+D32</f>
        <v>16806</v>
      </c>
      <c r="E30" s="68">
        <f t="shared" si="19"/>
        <v>16222</v>
      </c>
      <c r="F30" s="68">
        <f t="shared" si="19"/>
        <v>15226</v>
      </c>
      <c r="G30" s="68">
        <f t="shared" si="19"/>
        <v>20649</v>
      </c>
      <c r="H30" s="68"/>
      <c r="I30" s="68"/>
      <c r="J30" s="260">
        <f t="shared" ref="J30" si="20">H31+I32</f>
        <v>72568</v>
      </c>
      <c r="K30" s="267">
        <f>J30/J131</f>
        <v>1.5531849409037186E-2</v>
      </c>
      <c r="L30" s="261">
        <v>301465</v>
      </c>
      <c r="M30" s="267">
        <f t="shared" ref="M30" si="21">J30/L30</f>
        <v>0.24071782794022523</v>
      </c>
      <c r="N30" s="67" t="s">
        <v>28</v>
      </c>
    </row>
    <row r="31" spans="1:14" ht="19" customHeight="1" x14ac:dyDescent="0.2">
      <c r="A31" s="204"/>
      <c r="B31" s="117" t="s">
        <v>11</v>
      </c>
      <c r="C31" s="19">
        <v>2190</v>
      </c>
      <c r="D31" s="19">
        <v>10297</v>
      </c>
      <c r="E31" s="19">
        <v>9827</v>
      </c>
      <c r="F31" s="19">
        <v>9067</v>
      </c>
      <c r="G31" s="19">
        <v>12028</v>
      </c>
      <c r="H31" s="19">
        <f>SUM(C31:G31)</f>
        <v>43409</v>
      </c>
      <c r="I31" s="19"/>
      <c r="J31" s="260"/>
      <c r="K31" s="267"/>
      <c r="L31" s="261"/>
      <c r="M31" s="267"/>
      <c r="N31" s="81" t="s">
        <v>11</v>
      </c>
    </row>
    <row r="32" spans="1:14" ht="19" customHeight="1" x14ac:dyDescent="0.2">
      <c r="A32" s="204"/>
      <c r="B32" s="117" t="s">
        <v>12</v>
      </c>
      <c r="C32" s="19">
        <v>1475</v>
      </c>
      <c r="D32" s="19">
        <v>6509</v>
      </c>
      <c r="E32" s="19">
        <v>6395</v>
      </c>
      <c r="F32" s="19">
        <v>6159</v>
      </c>
      <c r="G32" s="19">
        <v>8621</v>
      </c>
      <c r="H32" s="19"/>
      <c r="I32" s="19">
        <f>SUM(C32:H32)</f>
        <v>29159</v>
      </c>
      <c r="J32" s="260"/>
      <c r="K32" s="267"/>
      <c r="L32" s="261"/>
      <c r="M32" s="267"/>
      <c r="N32" s="81" t="s">
        <v>12</v>
      </c>
    </row>
    <row r="33" spans="1:14" s="69" customFormat="1" ht="19" customHeight="1" x14ac:dyDescent="0.25">
      <c r="A33" s="204"/>
      <c r="B33" s="77" t="s">
        <v>29</v>
      </c>
      <c r="C33" s="76">
        <f>C34+C35</f>
        <v>6313</v>
      </c>
      <c r="D33" s="76">
        <f>D34+D35</f>
        <v>30252</v>
      </c>
      <c r="E33" s="76">
        <f t="shared" ref="E33:G33" si="22">E34+E35</f>
        <v>28237</v>
      </c>
      <c r="F33" s="76">
        <f t="shared" si="22"/>
        <v>29709</v>
      </c>
      <c r="G33" s="76">
        <f t="shared" si="22"/>
        <v>36108</v>
      </c>
      <c r="H33" s="76"/>
      <c r="I33" s="76"/>
      <c r="J33" s="259">
        <f t="shared" ref="J33" si="23">H34+I35</f>
        <v>130619</v>
      </c>
      <c r="K33" s="268">
        <f>J33/J131</f>
        <v>2.7956601228627333E-2</v>
      </c>
      <c r="L33" s="262">
        <v>533186</v>
      </c>
      <c r="M33" s="268">
        <f t="shared" ref="M33" si="24">J33/L33</f>
        <v>0.24497830025544556</v>
      </c>
      <c r="N33" s="77" t="s">
        <v>29</v>
      </c>
    </row>
    <row r="34" spans="1:14" ht="19" customHeight="1" x14ac:dyDescent="0.2">
      <c r="A34" s="204"/>
      <c r="B34" s="80" t="s">
        <v>11</v>
      </c>
      <c r="C34" s="7">
        <v>3449</v>
      </c>
      <c r="D34" s="7">
        <v>17436</v>
      </c>
      <c r="E34" s="7">
        <v>15541</v>
      </c>
      <c r="F34" s="7">
        <v>14808</v>
      </c>
      <c r="G34" s="7">
        <v>17817</v>
      </c>
      <c r="H34" s="7">
        <f>SUM(C34:G34)</f>
        <v>69051</v>
      </c>
      <c r="I34" s="7"/>
      <c r="J34" s="259"/>
      <c r="K34" s="268"/>
      <c r="L34" s="262"/>
      <c r="M34" s="268"/>
      <c r="N34" s="80" t="s">
        <v>11</v>
      </c>
    </row>
    <row r="35" spans="1:14" ht="19" customHeight="1" x14ac:dyDescent="0.2">
      <c r="A35" s="204"/>
      <c r="B35" s="80" t="s">
        <v>12</v>
      </c>
      <c r="C35" s="7">
        <v>2864</v>
      </c>
      <c r="D35" s="7">
        <v>12816</v>
      </c>
      <c r="E35" s="7">
        <v>12696</v>
      </c>
      <c r="F35" s="7">
        <v>14901</v>
      </c>
      <c r="G35" s="7">
        <v>18291</v>
      </c>
      <c r="H35" s="7"/>
      <c r="I35" s="7">
        <f>SUM(C35:H35)</f>
        <v>61568</v>
      </c>
      <c r="J35" s="259"/>
      <c r="K35" s="268"/>
      <c r="L35" s="262"/>
      <c r="M35" s="268"/>
      <c r="N35" s="80" t="s">
        <v>12</v>
      </c>
    </row>
    <row r="36" spans="1:14" s="69" customFormat="1" ht="19" customHeight="1" x14ac:dyDescent="0.25">
      <c r="A36" s="204"/>
      <c r="B36" s="75" t="s">
        <v>30</v>
      </c>
      <c r="C36" s="68">
        <f>C37+C38</f>
        <v>4585</v>
      </c>
      <c r="D36" s="68">
        <f t="shared" ref="D36:G36" si="25">D37+D38</f>
        <v>21145</v>
      </c>
      <c r="E36" s="68">
        <f t="shared" si="25"/>
        <v>20409</v>
      </c>
      <c r="F36" s="68">
        <f t="shared" si="25"/>
        <v>25124</v>
      </c>
      <c r="G36" s="68">
        <f t="shared" si="25"/>
        <v>31140</v>
      </c>
      <c r="H36" s="68"/>
      <c r="I36" s="68"/>
      <c r="J36" s="260">
        <f t="shared" ref="J36" si="26">H37+I38</f>
        <v>102403</v>
      </c>
      <c r="K36" s="267">
        <f>J36/J131</f>
        <v>2.191748394655544E-2</v>
      </c>
      <c r="L36" s="261">
        <v>401301</v>
      </c>
      <c r="M36" s="267">
        <f t="shared" ref="M36" si="27">J36/L36</f>
        <v>0.25517753506719393</v>
      </c>
      <c r="N36" s="67" t="s">
        <v>30</v>
      </c>
    </row>
    <row r="37" spans="1:14" ht="19" customHeight="1" x14ac:dyDescent="0.2">
      <c r="A37" s="204"/>
      <c r="B37" s="117" t="s">
        <v>11</v>
      </c>
      <c r="C37" s="19">
        <v>1934</v>
      </c>
      <c r="D37" s="19">
        <v>9484</v>
      </c>
      <c r="E37" s="19">
        <v>8769</v>
      </c>
      <c r="F37" s="19">
        <v>8474</v>
      </c>
      <c r="G37" s="19">
        <v>9836</v>
      </c>
      <c r="H37" s="19">
        <f>SUM(C37:G37)</f>
        <v>38497</v>
      </c>
      <c r="I37" s="19"/>
      <c r="J37" s="260"/>
      <c r="K37" s="267"/>
      <c r="L37" s="261"/>
      <c r="M37" s="267"/>
      <c r="N37" s="81" t="s">
        <v>11</v>
      </c>
    </row>
    <row r="38" spans="1:14" ht="19" customHeight="1" x14ac:dyDescent="0.2">
      <c r="A38" s="204"/>
      <c r="B38" s="117" t="s">
        <v>12</v>
      </c>
      <c r="C38" s="19">
        <v>2651</v>
      </c>
      <c r="D38" s="19">
        <v>11661</v>
      </c>
      <c r="E38" s="19">
        <v>11640</v>
      </c>
      <c r="F38" s="19">
        <v>16650</v>
      </c>
      <c r="G38" s="19">
        <v>21304</v>
      </c>
      <c r="H38" s="19"/>
      <c r="I38" s="19">
        <f>SUM(C38:H38)</f>
        <v>63906</v>
      </c>
      <c r="J38" s="260"/>
      <c r="K38" s="267"/>
      <c r="L38" s="261"/>
      <c r="M38" s="267"/>
      <c r="N38" s="81" t="s">
        <v>12</v>
      </c>
    </row>
    <row r="39" spans="1:14" s="69" customFormat="1" ht="19" customHeight="1" x14ac:dyDescent="0.25">
      <c r="A39" s="263" t="s">
        <v>4</v>
      </c>
      <c r="B39" s="77" t="s">
        <v>31</v>
      </c>
      <c r="C39" s="76">
        <f>C40+C41</f>
        <v>7341</v>
      </c>
      <c r="D39" s="76">
        <f t="shared" ref="D39:G39" si="28">D40+D41</f>
        <v>36895</v>
      </c>
      <c r="E39" s="76">
        <f t="shared" si="28"/>
        <v>35736</v>
      </c>
      <c r="F39" s="76">
        <f t="shared" si="28"/>
        <v>30951</v>
      </c>
      <c r="G39" s="76">
        <f t="shared" si="28"/>
        <v>32162</v>
      </c>
      <c r="H39" s="76"/>
      <c r="I39" s="76"/>
      <c r="J39" s="259">
        <f t="shared" ref="J39" si="29">H40+I41</f>
        <v>143085</v>
      </c>
      <c r="K39" s="268">
        <f>J39/J131</f>
        <v>3.0624719886066666E-2</v>
      </c>
      <c r="L39" s="262">
        <v>581442</v>
      </c>
      <c r="M39" s="268">
        <f t="shared" ref="M39" si="30">J39/L39</f>
        <v>0.2460864540229292</v>
      </c>
      <c r="N39" s="77" t="s">
        <v>31</v>
      </c>
    </row>
    <row r="40" spans="1:14" ht="19" customHeight="1" x14ac:dyDescent="0.2">
      <c r="A40" s="263"/>
      <c r="B40" s="80" t="s">
        <v>11</v>
      </c>
      <c r="C40" s="7">
        <v>4575</v>
      </c>
      <c r="D40" s="7">
        <v>24145</v>
      </c>
      <c r="E40" s="7">
        <v>22733</v>
      </c>
      <c r="F40" s="7">
        <v>18438</v>
      </c>
      <c r="G40" s="7">
        <v>17123</v>
      </c>
      <c r="H40" s="7">
        <f>SUM(C40:G40)</f>
        <v>87014</v>
      </c>
      <c r="I40" s="7"/>
      <c r="J40" s="259"/>
      <c r="K40" s="268"/>
      <c r="L40" s="262"/>
      <c r="M40" s="268"/>
      <c r="N40" s="80" t="s">
        <v>11</v>
      </c>
    </row>
    <row r="41" spans="1:14" ht="19" customHeight="1" x14ac:dyDescent="0.2">
      <c r="A41" s="263"/>
      <c r="B41" s="80" t="s">
        <v>12</v>
      </c>
      <c r="C41" s="7">
        <v>2766</v>
      </c>
      <c r="D41" s="7">
        <v>12750</v>
      </c>
      <c r="E41" s="7">
        <v>13003</v>
      </c>
      <c r="F41" s="7">
        <v>12513</v>
      </c>
      <c r="G41" s="7">
        <v>15039</v>
      </c>
      <c r="H41" s="7"/>
      <c r="I41" s="7">
        <f>SUM(C41:H41)</f>
        <v>56071</v>
      </c>
      <c r="J41" s="259"/>
      <c r="K41" s="268"/>
      <c r="L41" s="262"/>
      <c r="M41" s="268"/>
      <c r="N41" s="80" t="s">
        <v>12</v>
      </c>
    </row>
    <row r="42" spans="1:14" s="69" customFormat="1" ht="19" customHeight="1" x14ac:dyDescent="0.25">
      <c r="A42" s="263"/>
      <c r="B42" s="75" t="s">
        <v>32</v>
      </c>
      <c r="C42" s="68">
        <f>C43+C44</f>
        <v>5064</v>
      </c>
      <c r="D42" s="68">
        <f t="shared" ref="D42:G42" si="31">D43+D44</f>
        <v>26522</v>
      </c>
      <c r="E42" s="68">
        <f t="shared" si="31"/>
        <v>24369</v>
      </c>
      <c r="F42" s="68">
        <f t="shared" si="31"/>
        <v>18436</v>
      </c>
      <c r="G42" s="68">
        <f t="shared" si="31"/>
        <v>20411</v>
      </c>
      <c r="H42" s="68"/>
      <c r="I42" s="68"/>
      <c r="J42" s="260">
        <f t="shared" ref="J42" si="32">H43+I44</f>
        <v>94802</v>
      </c>
      <c r="K42" s="267">
        <f>J42/J131</f>
        <v>2.0290629308724828E-2</v>
      </c>
      <c r="L42" s="261">
        <v>376562</v>
      </c>
      <c r="M42" s="267">
        <f t="shared" ref="M42" si="33">J42/L42</f>
        <v>0.25175668283045022</v>
      </c>
      <c r="N42" s="67" t="s">
        <v>32</v>
      </c>
    </row>
    <row r="43" spans="1:14" ht="19" customHeight="1" x14ac:dyDescent="0.2">
      <c r="A43" s="263"/>
      <c r="B43" s="117" t="s">
        <v>11</v>
      </c>
      <c r="C43" s="19">
        <v>3128</v>
      </c>
      <c r="D43" s="19">
        <v>17249</v>
      </c>
      <c r="E43" s="19">
        <v>15318</v>
      </c>
      <c r="F43" s="19">
        <v>11011</v>
      </c>
      <c r="G43" s="19">
        <v>11076</v>
      </c>
      <c r="H43" s="19">
        <f>SUM(C43:G43)</f>
        <v>57782</v>
      </c>
      <c r="I43" s="19"/>
      <c r="J43" s="260"/>
      <c r="K43" s="267"/>
      <c r="L43" s="261"/>
      <c r="M43" s="267"/>
      <c r="N43" s="81" t="s">
        <v>11</v>
      </c>
    </row>
    <row r="44" spans="1:14" ht="19" customHeight="1" x14ac:dyDescent="0.2">
      <c r="A44" s="263"/>
      <c r="B44" s="117" t="s">
        <v>12</v>
      </c>
      <c r="C44" s="19">
        <v>1936</v>
      </c>
      <c r="D44" s="19">
        <v>9273</v>
      </c>
      <c r="E44" s="19">
        <v>9051</v>
      </c>
      <c r="F44" s="19">
        <v>7425</v>
      </c>
      <c r="G44" s="19">
        <v>9335</v>
      </c>
      <c r="H44" s="19"/>
      <c r="I44" s="19">
        <f>SUM(C44:H44)</f>
        <v>37020</v>
      </c>
      <c r="J44" s="260"/>
      <c r="K44" s="267"/>
      <c r="L44" s="261"/>
      <c r="M44" s="267"/>
      <c r="N44" s="81" t="s">
        <v>12</v>
      </c>
    </row>
    <row r="45" spans="1:14" s="69" customFormat="1" ht="19" customHeight="1" x14ac:dyDescent="0.25">
      <c r="A45" s="263"/>
      <c r="B45" s="77" t="s">
        <v>33</v>
      </c>
      <c r="C45" s="76">
        <f>C46+C47</f>
        <v>9706</v>
      </c>
      <c r="D45" s="76">
        <f t="shared" ref="D45:G45" si="34">D46+D47</f>
        <v>47261</v>
      </c>
      <c r="E45" s="76">
        <f t="shared" si="34"/>
        <v>44175</v>
      </c>
      <c r="F45" s="76">
        <f t="shared" si="34"/>
        <v>56760</v>
      </c>
      <c r="G45" s="76">
        <f t="shared" si="34"/>
        <v>68042</v>
      </c>
      <c r="H45" s="76"/>
      <c r="I45" s="76"/>
      <c r="J45" s="259">
        <f t="shared" ref="J45" si="35">H46+I47</f>
        <v>225944</v>
      </c>
      <c r="K45" s="268">
        <f>J45/J131</f>
        <v>4.8359169094855832E-2</v>
      </c>
      <c r="L45" s="262">
        <v>792692</v>
      </c>
      <c r="M45" s="268">
        <f t="shared" ref="M45" si="36">J45/L45</f>
        <v>0.28503378361330756</v>
      </c>
      <c r="N45" s="77" t="s">
        <v>33</v>
      </c>
    </row>
    <row r="46" spans="1:14" ht="19" customHeight="1" x14ac:dyDescent="0.2">
      <c r="A46" s="263"/>
      <c r="B46" s="80" t="s">
        <v>11</v>
      </c>
      <c r="C46" s="7">
        <v>6316</v>
      </c>
      <c r="D46" s="7">
        <v>32298</v>
      </c>
      <c r="E46" s="7">
        <v>28814</v>
      </c>
      <c r="F46" s="7">
        <v>24132</v>
      </c>
      <c r="G46" s="7">
        <v>26964</v>
      </c>
      <c r="H46" s="7">
        <f>SUM(C46:G46)</f>
        <v>118524</v>
      </c>
      <c r="I46" s="7"/>
      <c r="J46" s="259"/>
      <c r="K46" s="268"/>
      <c r="L46" s="262"/>
      <c r="M46" s="268"/>
      <c r="N46" s="80" t="s">
        <v>11</v>
      </c>
    </row>
    <row r="47" spans="1:14" ht="19" customHeight="1" x14ac:dyDescent="0.2">
      <c r="A47" s="263"/>
      <c r="B47" s="80" t="s">
        <v>12</v>
      </c>
      <c r="C47" s="7">
        <v>3390</v>
      </c>
      <c r="D47" s="7">
        <v>14963</v>
      </c>
      <c r="E47" s="7">
        <v>15361</v>
      </c>
      <c r="F47" s="7">
        <v>32628</v>
      </c>
      <c r="G47" s="7">
        <v>41078</v>
      </c>
      <c r="H47" s="7"/>
      <c r="I47" s="7">
        <f>SUM(C47:H47)</f>
        <v>107420</v>
      </c>
      <c r="J47" s="259"/>
      <c r="K47" s="268"/>
      <c r="L47" s="262"/>
      <c r="M47" s="268"/>
      <c r="N47" s="80" t="s">
        <v>12</v>
      </c>
    </row>
    <row r="48" spans="1:14" s="69" customFormat="1" ht="19" customHeight="1" x14ac:dyDescent="0.25">
      <c r="A48" s="263"/>
      <c r="B48" s="75" t="s">
        <v>34</v>
      </c>
      <c r="C48" s="68">
        <f>C49+C50</f>
        <v>5340</v>
      </c>
      <c r="D48" s="68">
        <f t="shared" ref="D48:G48" si="37">D49+D50</f>
        <v>26887</v>
      </c>
      <c r="E48" s="68">
        <f t="shared" si="37"/>
        <v>26267</v>
      </c>
      <c r="F48" s="68">
        <f t="shared" si="37"/>
        <v>20493</v>
      </c>
      <c r="G48" s="68">
        <f t="shared" si="37"/>
        <v>22174</v>
      </c>
      <c r="H48" s="68"/>
      <c r="I48" s="68"/>
      <c r="J48" s="260">
        <f>H49+I50</f>
        <v>101161</v>
      </c>
      <c r="K48" s="267">
        <f>J48/J131</f>
        <v>2.1651656626441557E-2</v>
      </c>
      <c r="L48" s="261">
        <v>438460</v>
      </c>
      <c r="M48" s="267">
        <f>J48/L48</f>
        <v>0.23071887971536742</v>
      </c>
      <c r="N48" s="67" t="s">
        <v>34</v>
      </c>
    </row>
    <row r="49" spans="1:14" ht="19" customHeight="1" x14ac:dyDescent="0.2">
      <c r="A49" s="263"/>
      <c r="B49" s="117" t="s">
        <v>11</v>
      </c>
      <c r="C49" s="19">
        <v>3569</v>
      </c>
      <c r="D49" s="19">
        <v>18917</v>
      </c>
      <c r="E49" s="19">
        <v>18557</v>
      </c>
      <c r="F49" s="19">
        <v>14583</v>
      </c>
      <c r="G49" s="19">
        <v>14272</v>
      </c>
      <c r="H49" s="19">
        <f>SUM(C49:G49)</f>
        <v>69898</v>
      </c>
      <c r="I49" s="19"/>
      <c r="J49" s="260"/>
      <c r="K49" s="267"/>
      <c r="L49" s="261"/>
      <c r="M49" s="267"/>
      <c r="N49" s="81" t="s">
        <v>11</v>
      </c>
    </row>
    <row r="50" spans="1:14" ht="19" customHeight="1" x14ac:dyDescent="0.2">
      <c r="A50" s="263"/>
      <c r="B50" s="117" t="s">
        <v>12</v>
      </c>
      <c r="C50" s="19">
        <v>1771</v>
      </c>
      <c r="D50" s="19">
        <v>7970</v>
      </c>
      <c r="E50" s="19">
        <v>7710</v>
      </c>
      <c r="F50" s="19">
        <v>5910</v>
      </c>
      <c r="G50" s="19">
        <v>7902</v>
      </c>
      <c r="H50" s="19"/>
      <c r="I50" s="19">
        <f>SUM(C50:H50)</f>
        <v>31263</v>
      </c>
      <c r="J50" s="260"/>
      <c r="K50" s="267"/>
      <c r="L50" s="261"/>
      <c r="M50" s="267"/>
      <c r="N50" s="81" t="s">
        <v>12</v>
      </c>
    </row>
    <row r="51" spans="1:14" s="69" customFormat="1" ht="19" customHeight="1" x14ac:dyDescent="0.25">
      <c r="A51" s="263"/>
      <c r="B51" s="77" t="s">
        <v>35</v>
      </c>
      <c r="C51" s="76">
        <f>C52+C53</f>
        <v>8093</v>
      </c>
      <c r="D51" s="76">
        <f t="shared" ref="D51:G51" si="38">D52+D53</f>
        <v>40805</v>
      </c>
      <c r="E51" s="76">
        <f t="shared" si="38"/>
        <v>40396</v>
      </c>
      <c r="F51" s="76">
        <f t="shared" si="38"/>
        <v>36566</v>
      </c>
      <c r="G51" s="76">
        <f t="shared" si="38"/>
        <v>37050</v>
      </c>
      <c r="H51" s="76"/>
      <c r="I51" s="76"/>
      <c r="J51" s="259">
        <f>H52+I53</f>
        <v>162910</v>
      </c>
      <c r="K51" s="268">
        <f>J51/J131</f>
        <v>3.486789751992956E-2</v>
      </c>
      <c r="L51" s="262">
        <v>623019</v>
      </c>
      <c r="M51" s="268">
        <f t="shared" ref="M51" si="39">J51/L51</f>
        <v>0.2614848022291455</v>
      </c>
      <c r="N51" s="77" t="s">
        <v>35</v>
      </c>
    </row>
    <row r="52" spans="1:14" ht="19" customHeight="1" x14ac:dyDescent="0.2">
      <c r="A52" s="263"/>
      <c r="B52" s="80" t="s">
        <v>11</v>
      </c>
      <c r="C52" s="7">
        <v>5124</v>
      </c>
      <c r="D52" s="7">
        <v>26547</v>
      </c>
      <c r="E52" s="7">
        <v>25812</v>
      </c>
      <c r="F52" s="7">
        <v>21737</v>
      </c>
      <c r="G52" s="7">
        <v>21204</v>
      </c>
      <c r="H52" s="7">
        <f>SUM(C52:G52)</f>
        <v>100424</v>
      </c>
      <c r="I52" s="7"/>
      <c r="J52" s="259"/>
      <c r="K52" s="268"/>
      <c r="L52" s="262"/>
      <c r="M52" s="268"/>
      <c r="N52" s="80" t="s">
        <v>11</v>
      </c>
    </row>
    <row r="53" spans="1:14" ht="19" customHeight="1" x14ac:dyDescent="0.2">
      <c r="A53" s="263"/>
      <c r="B53" s="80" t="s">
        <v>12</v>
      </c>
      <c r="C53" s="7">
        <v>2969</v>
      </c>
      <c r="D53" s="7">
        <v>14258</v>
      </c>
      <c r="E53" s="7">
        <v>14584</v>
      </c>
      <c r="F53" s="7">
        <v>14829</v>
      </c>
      <c r="G53" s="7">
        <v>15846</v>
      </c>
      <c r="H53" s="7"/>
      <c r="I53" s="7">
        <f>SUM(C53:H53)</f>
        <v>62486</v>
      </c>
      <c r="J53" s="259"/>
      <c r="K53" s="268"/>
      <c r="L53" s="262"/>
      <c r="M53" s="268"/>
      <c r="N53" s="80" t="s">
        <v>12</v>
      </c>
    </row>
    <row r="54" spans="1:14" s="69" customFormat="1" ht="19" customHeight="1" x14ac:dyDescent="0.25">
      <c r="A54" s="263"/>
      <c r="B54" s="75" t="s">
        <v>36</v>
      </c>
      <c r="C54" s="68">
        <f>+C56+C55</f>
        <v>5144</v>
      </c>
      <c r="D54" s="68">
        <f t="shared" ref="D54:G54" si="40">+D56+D55</f>
        <v>26255</v>
      </c>
      <c r="E54" s="68">
        <f t="shared" si="40"/>
        <v>30332</v>
      </c>
      <c r="F54" s="68">
        <f t="shared" si="40"/>
        <v>16139</v>
      </c>
      <c r="G54" s="68">
        <f t="shared" si="40"/>
        <v>17273</v>
      </c>
      <c r="H54" s="68"/>
      <c r="I54" s="68"/>
      <c r="J54" s="260">
        <f>H55+I56</f>
        <v>95143</v>
      </c>
      <c r="K54" s="267">
        <f>J54/J131</f>
        <v>2.0363614104343859E-2</v>
      </c>
      <c r="L54" s="261">
        <v>372040</v>
      </c>
      <c r="M54" s="267">
        <f t="shared" ref="M54" si="41">J54/L54</f>
        <v>0.25573325448876466</v>
      </c>
      <c r="N54" s="67" t="s">
        <v>36</v>
      </c>
    </row>
    <row r="55" spans="1:14" ht="19" customHeight="1" x14ac:dyDescent="0.2">
      <c r="A55" s="263"/>
      <c r="B55" s="117" t="s">
        <v>11</v>
      </c>
      <c r="C55" s="19">
        <v>3133</v>
      </c>
      <c r="D55" s="19">
        <v>17161</v>
      </c>
      <c r="E55" s="19">
        <v>15748</v>
      </c>
      <c r="F55" s="19">
        <v>10515</v>
      </c>
      <c r="G55" s="19">
        <v>10033</v>
      </c>
      <c r="H55" s="19">
        <f>SUM(C55:G55)</f>
        <v>56590</v>
      </c>
      <c r="I55" s="19"/>
      <c r="J55" s="260"/>
      <c r="K55" s="267"/>
      <c r="L55" s="261"/>
      <c r="M55" s="267"/>
      <c r="N55" s="81" t="s">
        <v>11</v>
      </c>
    </row>
    <row r="56" spans="1:14" ht="19" customHeight="1" x14ac:dyDescent="0.2">
      <c r="A56" s="263"/>
      <c r="B56" s="117" t="s">
        <v>12</v>
      </c>
      <c r="C56" s="19">
        <v>2011</v>
      </c>
      <c r="D56" s="19">
        <v>9094</v>
      </c>
      <c r="E56" s="19">
        <v>14584</v>
      </c>
      <c r="F56" s="19">
        <v>5624</v>
      </c>
      <c r="G56" s="19">
        <v>7240</v>
      </c>
      <c r="H56" s="19"/>
      <c r="I56" s="19">
        <f>SUM(C56:H56)</f>
        <v>38553</v>
      </c>
      <c r="J56" s="260"/>
      <c r="K56" s="267"/>
      <c r="L56" s="261"/>
      <c r="M56" s="267"/>
      <c r="N56" s="81" t="s">
        <v>12</v>
      </c>
    </row>
    <row r="57" spans="1:14" s="69" customFormat="1" ht="19" customHeight="1" x14ac:dyDescent="0.25">
      <c r="A57" s="204" t="s">
        <v>5</v>
      </c>
      <c r="B57" s="77" t="s">
        <v>37</v>
      </c>
      <c r="C57" s="76">
        <f>C58+C59</f>
        <v>3241</v>
      </c>
      <c r="D57" s="76">
        <f t="shared" ref="D57:G57" si="42">D58+D59</f>
        <v>15340</v>
      </c>
      <c r="E57" s="76">
        <f t="shared" si="42"/>
        <v>14695</v>
      </c>
      <c r="F57" s="76">
        <f t="shared" si="42"/>
        <v>11529</v>
      </c>
      <c r="G57" s="76">
        <f t="shared" si="42"/>
        <v>15400</v>
      </c>
      <c r="H57" s="76"/>
      <c r="I57" s="76"/>
      <c r="J57" s="259">
        <f>H58+I59</f>
        <v>60205</v>
      </c>
      <c r="K57" s="268">
        <f>J57/J131</f>
        <v>1.2885776012444656E-2</v>
      </c>
      <c r="L57" s="262">
        <v>285916</v>
      </c>
      <c r="M57" s="268">
        <f t="shared" ref="M57" si="43">J57/L57</f>
        <v>0.21056883840008953</v>
      </c>
      <c r="N57" s="77" t="s">
        <v>37</v>
      </c>
    </row>
    <row r="58" spans="1:14" ht="19" customHeight="1" x14ac:dyDescent="0.2">
      <c r="A58" s="204"/>
      <c r="B58" s="80" t="s">
        <v>11</v>
      </c>
      <c r="C58" s="7">
        <v>1348</v>
      </c>
      <c r="D58" s="7">
        <v>6897</v>
      </c>
      <c r="E58" s="7">
        <v>6696</v>
      </c>
      <c r="F58" s="7">
        <v>5293</v>
      </c>
      <c r="G58" s="7">
        <v>5957</v>
      </c>
      <c r="H58" s="7">
        <f>SUM(C58:G58)</f>
        <v>26191</v>
      </c>
      <c r="I58" s="7"/>
      <c r="J58" s="259"/>
      <c r="K58" s="268"/>
      <c r="L58" s="262"/>
      <c r="M58" s="268"/>
      <c r="N58" s="80" t="s">
        <v>11</v>
      </c>
    </row>
    <row r="59" spans="1:14" ht="19" customHeight="1" x14ac:dyDescent="0.2">
      <c r="A59" s="204"/>
      <c r="B59" s="80" t="s">
        <v>12</v>
      </c>
      <c r="C59" s="7">
        <v>1893</v>
      </c>
      <c r="D59" s="7">
        <v>8443</v>
      </c>
      <c r="E59" s="7">
        <v>7999</v>
      </c>
      <c r="F59" s="7">
        <v>6236</v>
      </c>
      <c r="G59" s="7">
        <v>9443</v>
      </c>
      <c r="H59" s="7"/>
      <c r="I59" s="7">
        <f>SUM(C59:H59)</f>
        <v>34014</v>
      </c>
      <c r="J59" s="259"/>
      <c r="K59" s="268"/>
      <c r="L59" s="262"/>
      <c r="M59" s="268"/>
      <c r="N59" s="80" t="s">
        <v>12</v>
      </c>
    </row>
    <row r="60" spans="1:14" s="69" customFormat="1" ht="19" customHeight="1" x14ac:dyDescent="0.25">
      <c r="A60" s="204"/>
      <c r="B60" s="75" t="s">
        <v>38</v>
      </c>
      <c r="C60" s="68">
        <f>C61+C62</f>
        <v>4639</v>
      </c>
      <c r="D60" s="68">
        <f t="shared" ref="D60:G60" si="44">D61+D62</f>
        <v>22570</v>
      </c>
      <c r="E60" s="68">
        <f t="shared" si="44"/>
        <v>22145</v>
      </c>
      <c r="F60" s="68">
        <f t="shared" si="44"/>
        <v>17286</v>
      </c>
      <c r="G60" s="68">
        <f t="shared" si="44"/>
        <v>22177</v>
      </c>
      <c r="H60" s="68"/>
      <c r="I60" s="68"/>
      <c r="J60" s="260">
        <f>H61+I62</f>
        <v>88817</v>
      </c>
      <c r="K60" s="267">
        <f>J60/J131</f>
        <v>1.9009649831364456E-2</v>
      </c>
      <c r="L60" s="261">
        <v>409162</v>
      </c>
      <c r="M60" s="267">
        <f t="shared" ref="M60" si="45">J60/L60</f>
        <v>0.21707050019307755</v>
      </c>
      <c r="N60" s="67" t="s">
        <v>38</v>
      </c>
    </row>
    <row r="61" spans="1:14" ht="19" customHeight="1" x14ac:dyDescent="0.2">
      <c r="A61" s="204"/>
      <c r="B61" s="117" t="s">
        <v>11</v>
      </c>
      <c r="C61" s="19">
        <v>2858</v>
      </c>
      <c r="D61" s="19">
        <v>14424</v>
      </c>
      <c r="E61" s="19">
        <v>14272</v>
      </c>
      <c r="F61" s="19">
        <v>11485</v>
      </c>
      <c r="G61" s="19">
        <v>14270</v>
      </c>
      <c r="H61" s="19">
        <f>SUM(C61:G61)</f>
        <v>57309</v>
      </c>
      <c r="I61" s="19"/>
      <c r="J61" s="260"/>
      <c r="K61" s="267"/>
      <c r="L61" s="261"/>
      <c r="M61" s="267"/>
      <c r="N61" s="81" t="s">
        <v>11</v>
      </c>
    </row>
    <row r="62" spans="1:14" ht="19" customHeight="1" x14ac:dyDescent="0.2">
      <c r="A62" s="204"/>
      <c r="B62" s="117" t="s">
        <v>12</v>
      </c>
      <c r="C62" s="19">
        <v>1781</v>
      </c>
      <c r="D62" s="19">
        <v>8146</v>
      </c>
      <c r="E62" s="19">
        <v>7873</v>
      </c>
      <c r="F62" s="19">
        <v>5801</v>
      </c>
      <c r="G62" s="19">
        <v>7907</v>
      </c>
      <c r="H62" s="19"/>
      <c r="I62" s="19">
        <f>SUM(C62:H62)</f>
        <v>31508</v>
      </c>
      <c r="J62" s="260"/>
      <c r="K62" s="267"/>
      <c r="L62" s="261"/>
      <c r="M62" s="267"/>
      <c r="N62" s="81" t="s">
        <v>12</v>
      </c>
    </row>
    <row r="63" spans="1:14" s="69" customFormat="1" ht="19" customHeight="1" x14ac:dyDescent="0.25">
      <c r="A63" s="204"/>
      <c r="B63" s="77" t="s">
        <v>39</v>
      </c>
      <c r="C63" s="76">
        <f>C64+C65</f>
        <v>7148</v>
      </c>
      <c r="D63" s="76">
        <f t="shared" ref="D63:G63" si="46">D64+D65</f>
        <v>34831</v>
      </c>
      <c r="E63" s="76">
        <f t="shared" si="46"/>
        <v>33286</v>
      </c>
      <c r="F63" s="76">
        <f t="shared" si="46"/>
        <v>34767</v>
      </c>
      <c r="G63" s="76">
        <f t="shared" si="46"/>
        <v>50712</v>
      </c>
      <c r="H63" s="76"/>
      <c r="I63" s="76"/>
      <c r="J63" s="259">
        <f>H64+I65</f>
        <v>160744</v>
      </c>
      <c r="K63" s="268">
        <f>J63/J131</f>
        <v>3.4404304947170568E-2</v>
      </c>
      <c r="L63" s="262">
        <v>672142</v>
      </c>
      <c r="M63" s="268">
        <f t="shared" ref="M63" si="47">J63/L63</f>
        <v>0.23915184588970784</v>
      </c>
      <c r="N63" s="77" t="s">
        <v>39</v>
      </c>
    </row>
    <row r="64" spans="1:14" ht="19" customHeight="1" x14ac:dyDescent="0.2">
      <c r="A64" s="204"/>
      <c r="B64" s="80" t="s">
        <v>11</v>
      </c>
      <c r="C64" s="7">
        <v>2880</v>
      </c>
      <c r="D64" s="7">
        <v>14464</v>
      </c>
      <c r="E64" s="7">
        <v>13379</v>
      </c>
      <c r="F64" s="7">
        <v>12167</v>
      </c>
      <c r="G64" s="7">
        <v>15748</v>
      </c>
      <c r="H64" s="7">
        <f>SUM(C64:G64)</f>
        <v>58638</v>
      </c>
      <c r="I64" s="7"/>
      <c r="J64" s="259"/>
      <c r="K64" s="268"/>
      <c r="L64" s="262"/>
      <c r="M64" s="268"/>
      <c r="N64" s="80" t="s">
        <v>11</v>
      </c>
    </row>
    <row r="65" spans="1:14" ht="19" customHeight="1" x14ac:dyDescent="0.2">
      <c r="A65" s="204"/>
      <c r="B65" s="80" t="s">
        <v>12</v>
      </c>
      <c r="C65" s="7">
        <v>4268</v>
      </c>
      <c r="D65" s="7">
        <v>20367</v>
      </c>
      <c r="E65" s="7">
        <v>19907</v>
      </c>
      <c r="F65" s="7">
        <v>22600</v>
      </c>
      <c r="G65" s="7">
        <v>34964</v>
      </c>
      <c r="H65" s="7"/>
      <c r="I65" s="7">
        <f>SUM(C65:H65)</f>
        <v>102106</v>
      </c>
      <c r="J65" s="259"/>
      <c r="K65" s="268"/>
      <c r="L65" s="262"/>
      <c r="M65" s="268"/>
      <c r="N65" s="80" t="s">
        <v>12</v>
      </c>
    </row>
    <row r="66" spans="1:14" s="69" customFormat="1" ht="19" customHeight="1" x14ac:dyDescent="0.25">
      <c r="A66" s="204"/>
      <c r="B66" s="75" t="s">
        <v>40</v>
      </c>
      <c r="C66" s="68">
        <f>C67+C68</f>
        <v>5625</v>
      </c>
      <c r="D66" s="68">
        <f t="shared" ref="D66:G66" si="48">D67+D68</f>
        <v>28135</v>
      </c>
      <c r="E66" s="68">
        <f t="shared" si="48"/>
        <v>28539</v>
      </c>
      <c r="F66" s="68">
        <f t="shared" si="48"/>
        <v>25399</v>
      </c>
      <c r="G66" s="68">
        <f t="shared" si="48"/>
        <v>29969</v>
      </c>
      <c r="H66" s="68"/>
      <c r="I66" s="68"/>
      <c r="J66" s="260">
        <f>H67+I68</f>
        <v>117667</v>
      </c>
      <c r="K66" s="267">
        <f>J66/J131</f>
        <v>2.5184463185056481E-2</v>
      </c>
      <c r="L66" s="261">
        <v>500213</v>
      </c>
      <c r="M66" s="267">
        <f t="shared" ref="M66" si="49">J66/L66</f>
        <v>0.23523379040528736</v>
      </c>
      <c r="N66" s="67" t="s">
        <v>40</v>
      </c>
    </row>
    <row r="67" spans="1:14" ht="19" customHeight="1" x14ac:dyDescent="0.2">
      <c r="A67" s="204"/>
      <c r="B67" s="117" t="s">
        <v>11</v>
      </c>
      <c r="C67" s="19">
        <v>2993</v>
      </c>
      <c r="D67" s="19">
        <v>15694</v>
      </c>
      <c r="E67" s="19">
        <v>15548</v>
      </c>
      <c r="F67" s="19">
        <v>12087</v>
      </c>
      <c r="G67" s="19">
        <v>12410</v>
      </c>
      <c r="H67" s="19">
        <f>SUM(C67:G67)</f>
        <v>58732</v>
      </c>
      <c r="I67" s="19"/>
      <c r="J67" s="260"/>
      <c r="K67" s="267"/>
      <c r="L67" s="261"/>
      <c r="M67" s="267"/>
      <c r="N67" s="81" t="s">
        <v>11</v>
      </c>
    </row>
    <row r="68" spans="1:14" ht="19" customHeight="1" x14ac:dyDescent="0.2">
      <c r="A68" s="204"/>
      <c r="B68" s="117" t="s">
        <v>12</v>
      </c>
      <c r="C68" s="19">
        <v>2632</v>
      </c>
      <c r="D68" s="19">
        <v>12441</v>
      </c>
      <c r="E68" s="19">
        <v>12991</v>
      </c>
      <c r="F68" s="19">
        <v>13312</v>
      </c>
      <c r="G68" s="19">
        <v>17559</v>
      </c>
      <c r="H68" s="19"/>
      <c r="I68" s="19">
        <f>SUM(C68:H68)</f>
        <v>58935</v>
      </c>
      <c r="J68" s="260"/>
      <c r="K68" s="267"/>
      <c r="L68" s="261"/>
      <c r="M68" s="267"/>
      <c r="N68" s="81" t="s">
        <v>12</v>
      </c>
    </row>
    <row r="69" spans="1:14" s="69" customFormat="1" ht="19" customHeight="1" x14ac:dyDescent="0.25">
      <c r="A69" s="204"/>
      <c r="B69" s="77" t="s">
        <v>41</v>
      </c>
      <c r="C69" s="76">
        <f>C70+C71</f>
        <v>2252</v>
      </c>
      <c r="D69" s="76">
        <f t="shared" ref="D69:G69" si="50">D70+D71</f>
        <v>11089</v>
      </c>
      <c r="E69" s="76">
        <f t="shared" si="50"/>
        <v>10140</v>
      </c>
      <c r="F69" s="76">
        <f t="shared" si="50"/>
        <v>7669</v>
      </c>
      <c r="G69" s="76">
        <f t="shared" si="50"/>
        <v>10447</v>
      </c>
      <c r="H69" s="76"/>
      <c r="I69" s="76"/>
      <c r="J69" s="259">
        <f>H70+I71</f>
        <v>41597</v>
      </c>
      <c r="K69" s="268">
        <f>J69/J131</f>
        <v>8.9030749072279772E-3</v>
      </c>
      <c r="L69" s="262">
        <v>192101</v>
      </c>
      <c r="M69" s="268">
        <f t="shared" ref="M69" si="51">J69/L69</f>
        <v>0.2165371341117433</v>
      </c>
      <c r="N69" s="77" t="s">
        <v>41</v>
      </c>
    </row>
    <row r="70" spans="1:14" ht="19" customHeight="1" x14ac:dyDescent="0.2">
      <c r="A70" s="204"/>
      <c r="B70" s="80" t="s">
        <v>11</v>
      </c>
      <c r="C70" s="7">
        <v>1159</v>
      </c>
      <c r="D70" s="7">
        <v>6089</v>
      </c>
      <c r="E70" s="7">
        <v>5652</v>
      </c>
      <c r="F70" s="7">
        <v>4399</v>
      </c>
      <c r="G70" s="7">
        <v>5625</v>
      </c>
      <c r="H70" s="7">
        <f>SUM(C70:G70)</f>
        <v>22924</v>
      </c>
      <c r="I70" s="7"/>
      <c r="J70" s="259"/>
      <c r="K70" s="268"/>
      <c r="L70" s="262"/>
      <c r="M70" s="268"/>
      <c r="N70" s="80" t="s">
        <v>11</v>
      </c>
    </row>
    <row r="71" spans="1:14" ht="19" customHeight="1" x14ac:dyDescent="0.2">
      <c r="A71" s="204"/>
      <c r="B71" s="80" t="s">
        <v>12</v>
      </c>
      <c r="C71" s="7">
        <v>1093</v>
      </c>
      <c r="D71" s="7">
        <v>5000</v>
      </c>
      <c r="E71" s="7">
        <v>4488</v>
      </c>
      <c r="F71" s="7">
        <v>3270</v>
      </c>
      <c r="G71" s="7">
        <v>4822</v>
      </c>
      <c r="H71" s="7"/>
      <c r="I71" s="7">
        <f>SUM(C71:H71)</f>
        <v>18673</v>
      </c>
      <c r="J71" s="259"/>
      <c r="K71" s="268"/>
      <c r="L71" s="262"/>
      <c r="M71" s="268"/>
      <c r="N71" s="80" t="s">
        <v>12</v>
      </c>
    </row>
    <row r="72" spans="1:14" s="69" customFormat="1" ht="19" customHeight="1" x14ac:dyDescent="0.25">
      <c r="A72" s="204"/>
      <c r="B72" s="75" t="s">
        <v>42</v>
      </c>
      <c r="C72" s="68">
        <f>C73+C74</f>
        <v>3927</v>
      </c>
      <c r="D72" s="68">
        <f t="shared" ref="D72:G72" si="52">D73+D74</f>
        <v>19290</v>
      </c>
      <c r="E72" s="68">
        <f t="shared" si="52"/>
        <v>18094</v>
      </c>
      <c r="F72" s="68">
        <f t="shared" si="52"/>
        <v>14759</v>
      </c>
      <c r="G72" s="68">
        <f t="shared" si="52"/>
        <v>17880</v>
      </c>
      <c r="H72" s="68"/>
      <c r="I72" s="68"/>
      <c r="J72" s="260">
        <f>H73+I74</f>
        <v>73950</v>
      </c>
      <c r="K72" s="267">
        <f>J72/J131</f>
        <v>1.5827641161370025E-2</v>
      </c>
      <c r="L72" s="261">
        <v>317567</v>
      </c>
      <c r="M72" s="267">
        <f t="shared" ref="M72" si="53">J72/L72</f>
        <v>0.23286424597014174</v>
      </c>
      <c r="N72" s="67" t="s">
        <v>42</v>
      </c>
    </row>
    <row r="73" spans="1:14" ht="19" customHeight="1" x14ac:dyDescent="0.2">
      <c r="A73" s="204"/>
      <c r="B73" s="117" t="s">
        <v>11</v>
      </c>
      <c r="C73" s="19">
        <v>2580</v>
      </c>
      <c r="D73" s="19">
        <v>13492</v>
      </c>
      <c r="E73" s="19">
        <v>12443</v>
      </c>
      <c r="F73" s="19">
        <v>9819</v>
      </c>
      <c r="G73" s="19">
        <v>10406</v>
      </c>
      <c r="H73" s="19">
        <f>SUM(C73:G73)</f>
        <v>48740</v>
      </c>
      <c r="I73" s="19"/>
      <c r="J73" s="260"/>
      <c r="K73" s="267"/>
      <c r="L73" s="261"/>
      <c r="M73" s="267"/>
      <c r="N73" s="81" t="s">
        <v>11</v>
      </c>
    </row>
    <row r="74" spans="1:14" ht="19" customHeight="1" x14ac:dyDescent="0.2">
      <c r="A74" s="204"/>
      <c r="B74" s="117" t="s">
        <v>12</v>
      </c>
      <c r="C74" s="19">
        <v>1347</v>
      </c>
      <c r="D74" s="19">
        <v>5798</v>
      </c>
      <c r="E74" s="19">
        <v>5651</v>
      </c>
      <c r="F74" s="19">
        <v>4940</v>
      </c>
      <c r="G74" s="19">
        <v>7474</v>
      </c>
      <c r="H74" s="19"/>
      <c r="I74" s="19">
        <f>SUM(C74:H74)</f>
        <v>25210</v>
      </c>
      <c r="J74" s="260"/>
      <c r="K74" s="267"/>
      <c r="L74" s="261"/>
      <c r="M74" s="267"/>
      <c r="N74" s="81" t="s">
        <v>12</v>
      </c>
    </row>
    <row r="75" spans="1:14" s="69" customFormat="1" ht="19" customHeight="1" x14ac:dyDescent="0.25">
      <c r="A75" s="263" t="s">
        <v>6</v>
      </c>
      <c r="B75" s="77" t="s">
        <v>43</v>
      </c>
      <c r="C75" s="76">
        <f>C76+C77</f>
        <v>5875</v>
      </c>
      <c r="D75" s="76">
        <f t="shared" ref="D75:G75" si="54">D76+D77</f>
        <v>28437</v>
      </c>
      <c r="E75" s="76">
        <f t="shared" si="54"/>
        <v>29619</v>
      </c>
      <c r="F75" s="76">
        <f t="shared" si="54"/>
        <v>29206</v>
      </c>
      <c r="G75" s="76">
        <f t="shared" si="54"/>
        <v>34963</v>
      </c>
      <c r="H75" s="76"/>
      <c r="I75" s="76"/>
      <c r="J75" s="259">
        <f>H76+I77</f>
        <v>128100</v>
      </c>
      <c r="K75" s="268">
        <f>J75/J131</f>
        <v>2.741745548034483E-2</v>
      </c>
      <c r="L75" s="262">
        <v>575027</v>
      </c>
      <c r="M75" s="268">
        <f t="shared" ref="M75" si="55">J75/L75</f>
        <v>0.22277214809043749</v>
      </c>
      <c r="N75" s="77" t="s">
        <v>43</v>
      </c>
    </row>
    <row r="76" spans="1:14" ht="19" customHeight="1" x14ac:dyDescent="0.2">
      <c r="A76" s="263"/>
      <c r="B76" s="80" t="s">
        <v>11</v>
      </c>
      <c r="C76" s="7">
        <v>3339</v>
      </c>
      <c r="D76" s="7">
        <v>17032</v>
      </c>
      <c r="E76" s="7">
        <v>17180</v>
      </c>
      <c r="F76" s="7">
        <v>15126</v>
      </c>
      <c r="G76" s="7">
        <v>17107</v>
      </c>
      <c r="H76" s="7">
        <f>SUM(C76:G76)</f>
        <v>69784</v>
      </c>
      <c r="I76" s="7"/>
      <c r="J76" s="259"/>
      <c r="K76" s="268"/>
      <c r="L76" s="262"/>
      <c r="M76" s="268"/>
      <c r="N76" s="80" t="s">
        <v>11</v>
      </c>
    </row>
    <row r="77" spans="1:14" ht="19" customHeight="1" x14ac:dyDescent="0.2">
      <c r="A77" s="263"/>
      <c r="B77" s="80" t="s">
        <v>12</v>
      </c>
      <c r="C77" s="7">
        <v>2536</v>
      </c>
      <c r="D77" s="7">
        <v>11405</v>
      </c>
      <c r="E77" s="7">
        <v>12439</v>
      </c>
      <c r="F77" s="7">
        <v>14080</v>
      </c>
      <c r="G77" s="7">
        <v>17856</v>
      </c>
      <c r="H77" s="7"/>
      <c r="I77" s="7">
        <f>SUM(C77:H77)</f>
        <v>58316</v>
      </c>
      <c r="J77" s="259"/>
      <c r="K77" s="268"/>
      <c r="L77" s="262"/>
      <c r="M77" s="268"/>
      <c r="N77" s="80" t="s">
        <v>12</v>
      </c>
    </row>
    <row r="78" spans="1:14" s="69" customFormat="1" ht="19" customHeight="1" x14ac:dyDescent="0.25">
      <c r="A78" s="263"/>
      <c r="B78" s="75" t="s">
        <v>44</v>
      </c>
      <c r="C78" s="68">
        <f>C79+C80</f>
        <v>3616</v>
      </c>
      <c r="D78" s="68">
        <f t="shared" ref="D78:G78" si="56">D79+D80</f>
        <v>16427</v>
      </c>
      <c r="E78" s="68">
        <f t="shared" si="56"/>
        <v>15380</v>
      </c>
      <c r="F78" s="68">
        <f t="shared" si="56"/>
        <v>12209</v>
      </c>
      <c r="G78" s="68">
        <f t="shared" si="56"/>
        <v>17335</v>
      </c>
      <c r="H78" s="68"/>
      <c r="I78" s="68"/>
      <c r="J78" s="260">
        <f>H79+I80</f>
        <v>64967</v>
      </c>
      <c r="K78" s="267">
        <f>J78/J131</f>
        <v>1.3904994771206578E-2</v>
      </c>
      <c r="L78" s="261">
        <v>280252</v>
      </c>
      <c r="M78" s="267">
        <f>J78/L78</f>
        <v>0.23181636527125588</v>
      </c>
      <c r="N78" s="67" t="s">
        <v>44</v>
      </c>
    </row>
    <row r="79" spans="1:14" ht="19" customHeight="1" x14ac:dyDescent="0.2">
      <c r="A79" s="263"/>
      <c r="B79" s="117" t="s">
        <v>11</v>
      </c>
      <c r="C79" s="19">
        <v>2276</v>
      </c>
      <c r="D79" s="19">
        <v>10765</v>
      </c>
      <c r="E79" s="19">
        <v>10148</v>
      </c>
      <c r="F79" s="19">
        <v>8150</v>
      </c>
      <c r="G79" s="19">
        <v>11064</v>
      </c>
      <c r="H79" s="19">
        <f>SUM(C79:G79)</f>
        <v>42403</v>
      </c>
      <c r="I79" s="19"/>
      <c r="J79" s="260"/>
      <c r="K79" s="267"/>
      <c r="L79" s="261"/>
      <c r="M79" s="267"/>
      <c r="N79" s="81" t="s">
        <v>11</v>
      </c>
    </row>
    <row r="80" spans="1:14" ht="19" customHeight="1" x14ac:dyDescent="0.2">
      <c r="A80" s="263"/>
      <c r="B80" s="117" t="s">
        <v>12</v>
      </c>
      <c r="C80" s="19">
        <v>1340</v>
      </c>
      <c r="D80" s="19">
        <v>5662</v>
      </c>
      <c r="E80" s="19">
        <v>5232</v>
      </c>
      <c r="F80" s="19">
        <v>4059</v>
      </c>
      <c r="G80" s="19">
        <v>6271</v>
      </c>
      <c r="H80" s="19"/>
      <c r="I80" s="19">
        <f>SUM(C80:H80)</f>
        <v>22564</v>
      </c>
      <c r="J80" s="260"/>
      <c r="K80" s="267"/>
      <c r="L80" s="261"/>
      <c r="M80" s="267"/>
      <c r="N80" s="81" t="s">
        <v>12</v>
      </c>
    </row>
    <row r="81" spans="1:14" s="69" customFormat="1" ht="19" customHeight="1" x14ac:dyDescent="0.25">
      <c r="A81" s="263"/>
      <c r="B81" s="77" t="s">
        <v>45</v>
      </c>
      <c r="C81" s="76">
        <f>C82+C83</f>
        <v>5607</v>
      </c>
      <c r="D81" s="76">
        <f t="shared" ref="D81:G81" si="57">D82+D83</f>
        <v>27403</v>
      </c>
      <c r="E81" s="76">
        <f t="shared" si="57"/>
        <v>26510</v>
      </c>
      <c r="F81" s="76">
        <f t="shared" si="57"/>
        <v>25624</v>
      </c>
      <c r="G81" s="76">
        <f t="shared" si="57"/>
        <v>34723</v>
      </c>
      <c r="H81" s="76"/>
      <c r="I81" s="76"/>
      <c r="J81" s="259">
        <f>H82+I83</f>
        <v>119867</v>
      </c>
      <c r="K81" s="268">
        <f>J81/J131</f>
        <v>2.5655332834211505E-2</v>
      </c>
      <c r="L81" s="262">
        <v>487115</v>
      </c>
      <c r="M81" s="268">
        <f t="shared" ref="M81" si="58">J81/L81</f>
        <v>0.24607536208082281</v>
      </c>
      <c r="N81" s="77" t="s">
        <v>45</v>
      </c>
    </row>
    <row r="82" spans="1:14" ht="19" customHeight="1" x14ac:dyDescent="0.2">
      <c r="A82" s="263"/>
      <c r="B82" s="80" t="s">
        <v>11</v>
      </c>
      <c r="C82" s="7">
        <v>4110</v>
      </c>
      <c r="D82" s="7">
        <v>20786</v>
      </c>
      <c r="E82" s="7">
        <v>20008</v>
      </c>
      <c r="F82" s="7">
        <v>18926</v>
      </c>
      <c r="G82" s="7">
        <v>24759</v>
      </c>
      <c r="H82" s="7">
        <f>SUM(C82:G82)</f>
        <v>88589</v>
      </c>
      <c r="I82" s="7"/>
      <c r="J82" s="259"/>
      <c r="K82" s="268"/>
      <c r="L82" s="262"/>
      <c r="M82" s="268"/>
      <c r="N82" s="80" t="s">
        <v>11</v>
      </c>
    </row>
    <row r="83" spans="1:14" ht="19" customHeight="1" x14ac:dyDescent="0.2">
      <c r="A83" s="263"/>
      <c r="B83" s="80" t="s">
        <v>12</v>
      </c>
      <c r="C83" s="7">
        <v>1497</v>
      </c>
      <c r="D83" s="7">
        <v>6617</v>
      </c>
      <c r="E83" s="7">
        <v>6502</v>
      </c>
      <c r="F83" s="7">
        <v>6698</v>
      </c>
      <c r="G83" s="7">
        <v>9964</v>
      </c>
      <c r="H83" s="7"/>
      <c r="I83" s="7">
        <f>SUM(C83:H83)</f>
        <v>31278</v>
      </c>
      <c r="J83" s="259"/>
      <c r="K83" s="268"/>
      <c r="L83" s="262"/>
      <c r="M83" s="268"/>
      <c r="N83" s="80" t="s">
        <v>12</v>
      </c>
    </row>
    <row r="84" spans="1:14" s="69" customFormat="1" ht="19" customHeight="1" x14ac:dyDescent="0.25">
      <c r="A84" s="263"/>
      <c r="B84" s="75" t="s">
        <v>46</v>
      </c>
      <c r="C84" s="68">
        <f>C85+C86</f>
        <v>2785</v>
      </c>
      <c r="D84" s="68">
        <f t="shared" ref="D84:G84" si="59">D85+D86</f>
        <v>15002</v>
      </c>
      <c r="E84" s="68">
        <f t="shared" si="59"/>
        <v>15053</v>
      </c>
      <c r="F84" s="68">
        <f t="shared" si="59"/>
        <v>13212</v>
      </c>
      <c r="G84" s="68">
        <f t="shared" si="59"/>
        <v>17521</v>
      </c>
      <c r="H84" s="68"/>
      <c r="I84" s="68"/>
      <c r="J84" s="260">
        <f>H85+I86</f>
        <v>63573</v>
      </c>
      <c r="K84" s="267">
        <f>J84/J131</f>
        <v>1.3606634638969257E-2</v>
      </c>
      <c r="L84" s="261">
        <v>263263</v>
      </c>
      <c r="M84" s="267">
        <f t="shared" ref="M84" si="60">J84/L84</f>
        <v>0.24148095250756849</v>
      </c>
      <c r="N84" s="67" t="s">
        <v>46</v>
      </c>
    </row>
    <row r="85" spans="1:14" ht="19" customHeight="1" x14ac:dyDescent="0.2">
      <c r="A85" s="263"/>
      <c r="B85" s="117" t="s">
        <v>11</v>
      </c>
      <c r="C85" s="19">
        <v>1993</v>
      </c>
      <c r="D85" s="19">
        <v>10866</v>
      </c>
      <c r="E85" s="19">
        <v>10796</v>
      </c>
      <c r="F85" s="19">
        <v>9471</v>
      </c>
      <c r="G85" s="19">
        <v>12030</v>
      </c>
      <c r="H85" s="19">
        <f>SUM(C85:G85)</f>
        <v>45156</v>
      </c>
      <c r="I85" s="19"/>
      <c r="J85" s="260"/>
      <c r="K85" s="267"/>
      <c r="L85" s="261"/>
      <c r="M85" s="267"/>
      <c r="N85" s="81" t="s">
        <v>11</v>
      </c>
    </row>
    <row r="86" spans="1:14" ht="19" customHeight="1" x14ac:dyDescent="0.2">
      <c r="A86" s="263"/>
      <c r="B86" s="117" t="s">
        <v>12</v>
      </c>
      <c r="C86" s="19">
        <v>792</v>
      </c>
      <c r="D86" s="19">
        <v>4136</v>
      </c>
      <c r="E86" s="19">
        <v>4257</v>
      </c>
      <c r="F86" s="19">
        <v>3741</v>
      </c>
      <c r="G86" s="19">
        <v>5491</v>
      </c>
      <c r="H86" s="19"/>
      <c r="I86" s="19">
        <f>SUM(C86:H86)</f>
        <v>18417</v>
      </c>
      <c r="J86" s="260"/>
      <c r="K86" s="267"/>
      <c r="L86" s="261"/>
      <c r="M86" s="267"/>
      <c r="N86" s="81" t="s">
        <v>12</v>
      </c>
    </row>
    <row r="87" spans="1:14" s="69" customFormat="1" ht="19" customHeight="1" x14ac:dyDescent="0.25">
      <c r="A87" s="263"/>
      <c r="B87" s="77" t="s">
        <v>47</v>
      </c>
      <c r="C87" s="76">
        <f>C88+C89</f>
        <v>3171</v>
      </c>
      <c r="D87" s="76">
        <f t="shared" ref="D87:G87" si="61">D88+D89</f>
        <v>15233</v>
      </c>
      <c r="E87" s="76">
        <f t="shared" si="61"/>
        <v>14645</v>
      </c>
      <c r="F87" s="76">
        <f t="shared" si="61"/>
        <v>11066</v>
      </c>
      <c r="G87" s="76">
        <f t="shared" si="61"/>
        <v>14154</v>
      </c>
      <c r="H87" s="76"/>
      <c r="I87" s="76"/>
      <c r="J87" s="259">
        <f>H88+I89</f>
        <v>58269</v>
      </c>
      <c r="K87" s="268">
        <f>J87/J131</f>
        <v>1.2471410721188235E-2</v>
      </c>
      <c r="L87" s="262">
        <v>254405</v>
      </c>
      <c r="M87" s="268">
        <f t="shared" ref="M87" si="62">J87/L87</f>
        <v>0.22904030974233996</v>
      </c>
      <c r="N87" s="77" t="s">
        <v>47</v>
      </c>
    </row>
    <row r="88" spans="1:14" ht="19" customHeight="1" x14ac:dyDescent="0.2">
      <c r="A88" s="263"/>
      <c r="B88" s="80" t="s">
        <v>11</v>
      </c>
      <c r="C88" s="7">
        <v>1727</v>
      </c>
      <c r="D88" s="7">
        <v>8765</v>
      </c>
      <c r="E88" s="7">
        <v>8288</v>
      </c>
      <c r="F88" s="7">
        <v>6323</v>
      </c>
      <c r="G88" s="7">
        <v>8031</v>
      </c>
      <c r="H88" s="7">
        <f>SUM(C88:G88)</f>
        <v>33134</v>
      </c>
      <c r="I88" s="7"/>
      <c r="J88" s="259"/>
      <c r="K88" s="268"/>
      <c r="L88" s="262"/>
      <c r="M88" s="268"/>
      <c r="N88" s="80" t="s">
        <v>11</v>
      </c>
    </row>
    <row r="89" spans="1:14" ht="19" customHeight="1" x14ac:dyDescent="0.2">
      <c r="A89" s="263"/>
      <c r="B89" s="80" t="s">
        <v>12</v>
      </c>
      <c r="C89" s="7">
        <v>1444</v>
      </c>
      <c r="D89" s="7">
        <v>6468</v>
      </c>
      <c r="E89" s="7">
        <v>6357</v>
      </c>
      <c r="F89" s="7">
        <v>4743</v>
      </c>
      <c r="G89" s="7">
        <v>6123</v>
      </c>
      <c r="H89" s="7"/>
      <c r="I89" s="7">
        <f>SUM(C89:H89)</f>
        <v>25135</v>
      </c>
      <c r="J89" s="259"/>
      <c r="K89" s="268"/>
      <c r="L89" s="262"/>
      <c r="M89" s="268"/>
      <c r="N89" s="80" t="s">
        <v>12</v>
      </c>
    </row>
    <row r="90" spans="1:14" s="69" customFormat="1" ht="19" customHeight="1" x14ac:dyDescent="0.25">
      <c r="A90" s="263"/>
      <c r="B90" s="75" t="s">
        <v>48</v>
      </c>
      <c r="C90" s="68">
        <f>C91+C92</f>
        <v>8003</v>
      </c>
      <c r="D90" s="68">
        <f t="shared" ref="D90:G90" si="63">D91+D92</f>
        <v>36126</v>
      </c>
      <c r="E90" s="68">
        <f t="shared" si="63"/>
        <v>34032</v>
      </c>
      <c r="F90" s="68">
        <f t="shared" si="63"/>
        <v>33923</v>
      </c>
      <c r="G90" s="68">
        <f t="shared" si="63"/>
        <v>46723</v>
      </c>
      <c r="H90" s="68"/>
      <c r="I90" s="68"/>
      <c r="J90" s="260">
        <f>H91+I92</f>
        <v>158807</v>
      </c>
      <c r="K90" s="267">
        <f>J90/J131</f>
        <v>3.3989725624255437E-2</v>
      </c>
      <c r="L90" s="261">
        <v>712447</v>
      </c>
      <c r="M90" s="267">
        <f t="shared" ref="M90" si="64">J90/L90</f>
        <v>0.22290359844311225</v>
      </c>
      <c r="N90" s="67" t="s">
        <v>48</v>
      </c>
    </row>
    <row r="91" spans="1:14" ht="19" customHeight="1" x14ac:dyDescent="0.2">
      <c r="A91" s="263"/>
      <c r="B91" s="117" t="s">
        <v>11</v>
      </c>
      <c r="C91" s="19">
        <v>4486</v>
      </c>
      <c r="D91" s="19">
        <v>20616</v>
      </c>
      <c r="E91" s="19">
        <v>19640</v>
      </c>
      <c r="F91" s="19">
        <v>18321</v>
      </c>
      <c r="G91" s="19">
        <v>23343</v>
      </c>
      <c r="H91" s="19">
        <f>SUM(C91:G91)</f>
        <v>86406</v>
      </c>
      <c r="I91" s="19"/>
      <c r="J91" s="260"/>
      <c r="K91" s="267"/>
      <c r="L91" s="261"/>
      <c r="M91" s="267"/>
      <c r="N91" s="81" t="s">
        <v>11</v>
      </c>
    </row>
    <row r="92" spans="1:14" ht="19" customHeight="1" x14ac:dyDescent="0.2">
      <c r="A92" s="263"/>
      <c r="B92" s="117" t="s">
        <v>12</v>
      </c>
      <c r="C92" s="19">
        <v>3517</v>
      </c>
      <c r="D92" s="19">
        <v>15510</v>
      </c>
      <c r="E92" s="19">
        <v>14392</v>
      </c>
      <c r="F92" s="19">
        <v>15602</v>
      </c>
      <c r="G92" s="19">
        <v>23380</v>
      </c>
      <c r="H92" s="19"/>
      <c r="I92" s="19">
        <f>SUM(C92:H92)</f>
        <v>72401</v>
      </c>
      <c r="J92" s="260"/>
      <c r="K92" s="267"/>
      <c r="L92" s="261"/>
      <c r="M92" s="267"/>
      <c r="N92" s="81" t="s">
        <v>12</v>
      </c>
    </row>
    <row r="93" spans="1:14" s="69" customFormat="1" ht="19" customHeight="1" x14ac:dyDescent="0.25">
      <c r="A93" s="263"/>
      <c r="B93" s="77" t="s">
        <v>49</v>
      </c>
      <c r="C93" s="76">
        <f>C94+C95</f>
        <v>3449</v>
      </c>
      <c r="D93" s="76">
        <f t="shared" ref="D93:G93" si="65">D94+D95</f>
        <v>17006</v>
      </c>
      <c r="E93" s="76">
        <f t="shared" si="65"/>
        <v>17412</v>
      </c>
      <c r="F93" s="76">
        <f t="shared" si="65"/>
        <v>13557</v>
      </c>
      <c r="G93" s="76">
        <f t="shared" si="65"/>
        <v>14903</v>
      </c>
      <c r="H93" s="76"/>
      <c r="I93" s="76"/>
      <c r="J93" s="259">
        <f>H94+I95</f>
        <v>66327</v>
      </c>
      <c r="K93" s="268">
        <f>J93/J131</f>
        <v>1.4196077827047866E-2</v>
      </c>
      <c r="L93" s="262">
        <v>328867</v>
      </c>
      <c r="M93" s="268">
        <f t="shared" ref="M93" si="66">J93/L93</f>
        <v>0.20168335527736136</v>
      </c>
      <c r="N93" s="77" t="s">
        <v>49</v>
      </c>
    </row>
    <row r="94" spans="1:14" ht="19" customHeight="1" x14ac:dyDescent="0.2">
      <c r="A94" s="263"/>
      <c r="B94" s="80" t="s">
        <v>11</v>
      </c>
      <c r="C94" s="7">
        <v>2220</v>
      </c>
      <c r="D94" s="7">
        <v>11302</v>
      </c>
      <c r="E94" s="7">
        <v>11789</v>
      </c>
      <c r="F94" s="7">
        <v>9540</v>
      </c>
      <c r="G94" s="7">
        <v>10217</v>
      </c>
      <c r="H94" s="7">
        <f>SUM(C94:G94)</f>
        <v>45068</v>
      </c>
      <c r="I94" s="7"/>
      <c r="J94" s="259"/>
      <c r="K94" s="268"/>
      <c r="L94" s="262"/>
      <c r="M94" s="268"/>
      <c r="N94" s="80" t="s">
        <v>11</v>
      </c>
    </row>
    <row r="95" spans="1:14" ht="19" customHeight="1" x14ac:dyDescent="0.2">
      <c r="A95" s="263"/>
      <c r="B95" s="80" t="s">
        <v>12</v>
      </c>
      <c r="C95" s="7">
        <v>1229</v>
      </c>
      <c r="D95" s="7">
        <v>5704</v>
      </c>
      <c r="E95" s="7">
        <v>5623</v>
      </c>
      <c r="F95" s="7">
        <v>4017</v>
      </c>
      <c r="G95" s="7">
        <v>4686</v>
      </c>
      <c r="H95" s="7"/>
      <c r="I95" s="7">
        <f>SUM(C95:H95)</f>
        <v>21259</v>
      </c>
      <c r="J95" s="259"/>
      <c r="K95" s="268"/>
      <c r="L95" s="262"/>
      <c r="M95" s="268"/>
      <c r="N95" s="80" t="s">
        <v>12</v>
      </c>
    </row>
    <row r="96" spans="1:14" s="69" customFormat="1" ht="19" customHeight="1" x14ac:dyDescent="0.25">
      <c r="A96" s="204" t="s">
        <v>7</v>
      </c>
      <c r="B96" s="75" t="s">
        <v>50</v>
      </c>
      <c r="C96" s="68">
        <f>C97+C98</f>
        <v>5589</v>
      </c>
      <c r="D96" s="68">
        <f t="shared" ref="D96:G96" si="67">D97+D98</f>
        <v>26147</v>
      </c>
      <c r="E96" s="68">
        <f t="shared" si="67"/>
        <v>23705</v>
      </c>
      <c r="F96" s="68">
        <f t="shared" si="67"/>
        <v>27081</v>
      </c>
      <c r="G96" s="68">
        <f t="shared" si="67"/>
        <v>43700</v>
      </c>
      <c r="H96" s="68"/>
      <c r="I96" s="68"/>
      <c r="J96" s="260">
        <f>H97+I98</f>
        <v>126222</v>
      </c>
      <c r="K96" s="267">
        <f>J96/J131</f>
        <v>2.7015504025293405E-2</v>
      </c>
      <c r="L96" s="261">
        <v>486744</v>
      </c>
      <c r="M96" s="267">
        <f t="shared" ref="M96" si="68">J96/L96</f>
        <v>0.25931906710714464</v>
      </c>
      <c r="N96" s="67" t="s">
        <v>50</v>
      </c>
    </row>
    <row r="97" spans="1:14" ht="19" customHeight="1" x14ac:dyDescent="0.2">
      <c r="A97" s="204"/>
      <c r="B97" s="117" t="s">
        <v>11</v>
      </c>
      <c r="C97" s="19">
        <v>3164</v>
      </c>
      <c r="D97" s="19">
        <v>14786</v>
      </c>
      <c r="E97" s="19">
        <v>13313</v>
      </c>
      <c r="F97" s="19">
        <v>14603</v>
      </c>
      <c r="G97" s="19">
        <v>22742</v>
      </c>
      <c r="H97" s="19">
        <f>SUM(C97:G97)</f>
        <v>68608</v>
      </c>
      <c r="I97" s="19"/>
      <c r="J97" s="260"/>
      <c r="K97" s="267"/>
      <c r="L97" s="261"/>
      <c r="M97" s="267"/>
      <c r="N97" s="81" t="s">
        <v>11</v>
      </c>
    </row>
    <row r="98" spans="1:14" ht="19" customHeight="1" x14ac:dyDescent="0.2">
      <c r="A98" s="204"/>
      <c r="B98" s="117" t="s">
        <v>12</v>
      </c>
      <c r="C98" s="19">
        <v>2425</v>
      </c>
      <c r="D98" s="19">
        <v>11361</v>
      </c>
      <c r="E98" s="19">
        <v>10392</v>
      </c>
      <c r="F98" s="19">
        <v>12478</v>
      </c>
      <c r="G98" s="19">
        <v>20958</v>
      </c>
      <c r="H98" s="19"/>
      <c r="I98" s="19">
        <f>SUM(C98:H98)</f>
        <v>57614</v>
      </c>
      <c r="J98" s="260"/>
      <c r="K98" s="267"/>
      <c r="L98" s="261"/>
      <c r="M98" s="267"/>
      <c r="N98" s="81" t="s">
        <v>12</v>
      </c>
    </row>
    <row r="99" spans="1:14" s="69" customFormat="1" ht="19" customHeight="1" x14ac:dyDescent="0.25">
      <c r="A99" s="204"/>
      <c r="B99" s="77" t="s">
        <v>10</v>
      </c>
      <c r="C99" s="76"/>
      <c r="D99" s="76"/>
      <c r="E99" s="76"/>
      <c r="F99" s="76"/>
      <c r="G99" s="76"/>
      <c r="H99" s="76"/>
      <c r="I99" s="76"/>
      <c r="J99" s="266">
        <f>I100</f>
        <v>436616</v>
      </c>
      <c r="K99" s="269">
        <f>J99/J131</f>
        <v>9.3449646697940966E-2</v>
      </c>
      <c r="L99" s="262">
        <v>1835258</v>
      </c>
      <c r="M99" s="268">
        <f>J99/L99</f>
        <v>0.23790442542683371</v>
      </c>
      <c r="N99" s="77" t="s">
        <v>10</v>
      </c>
    </row>
    <row r="100" spans="1:14" ht="19" customHeight="1" x14ac:dyDescent="0.2">
      <c r="A100" s="204"/>
      <c r="B100" s="80" t="s">
        <v>12</v>
      </c>
      <c r="C100" s="7">
        <v>14987</v>
      </c>
      <c r="D100" s="7">
        <v>61573</v>
      </c>
      <c r="E100" s="7">
        <v>60177</v>
      </c>
      <c r="F100" s="7">
        <v>109488</v>
      </c>
      <c r="G100" s="7">
        <v>190391</v>
      </c>
      <c r="H100" s="7"/>
      <c r="I100" s="7">
        <f>SUM(C100:H100)</f>
        <v>436616</v>
      </c>
      <c r="J100" s="266"/>
      <c r="K100" s="269"/>
      <c r="L100" s="262"/>
      <c r="M100" s="268"/>
      <c r="N100" s="80" t="s">
        <v>12</v>
      </c>
    </row>
    <row r="101" spans="1:14" s="69" customFormat="1" ht="19" customHeight="1" x14ac:dyDescent="0.25">
      <c r="A101" s="263" t="s">
        <v>8</v>
      </c>
      <c r="B101" s="75" t="s">
        <v>51</v>
      </c>
      <c r="C101" s="68">
        <f>C102+C103</f>
        <v>6182</v>
      </c>
      <c r="D101" s="68">
        <f t="shared" ref="D101:G101" si="69">D102+D103</f>
        <v>31699</v>
      </c>
      <c r="E101" s="68">
        <f t="shared" si="69"/>
        <v>32329</v>
      </c>
      <c r="F101" s="68">
        <f t="shared" si="69"/>
        <v>35856</v>
      </c>
      <c r="G101" s="68">
        <f t="shared" si="69"/>
        <v>42747</v>
      </c>
      <c r="H101" s="68"/>
      <c r="I101" s="68"/>
      <c r="J101" s="260">
        <f>H102+I103</f>
        <v>148813</v>
      </c>
      <c r="K101" s="267">
        <f>J101/J131</f>
        <v>3.1850693227139383E-2</v>
      </c>
      <c r="L101" s="261">
        <v>621410</v>
      </c>
      <c r="M101" s="267">
        <f>J101/L101</f>
        <v>0.23947635216684637</v>
      </c>
      <c r="N101" s="67" t="s">
        <v>51</v>
      </c>
    </row>
    <row r="102" spans="1:14" ht="19" customHeight="1" x14ac:dyDescent="0.2">
      <c r="A102" s="263"/>
      <c r="B102" s="117" t="s">
        <v>11</v>
      </c>
      <c r="C102" s="19">
        <v>3069</v>
      </c>
      <c r="D102" s="19">
        <v>16626</v>
      </c>
      <c r="E102" s="19">
        <v>16971</v>
      </c>
      <c r="F102" s="19">
        <v>16107</v>
      </c>
      <c r="G102" s="19">
        <v>17348</v>
      </c>
      <c r="H102" s="19">
        <f>SUM(C102:G102)</f>
        <v>70121</v>
      </c>
      <c r="I102" s="19"/>
      <c r="J102" s="260"/>
      <c r="K102" s="267"/>
      <c r="L102" s="261"/>
      <c r="M102" s="267"/>
      <c r="N102" s="81" t="s">
        <v>11</v>
      </c>
    </row>
    <row r="103" spans="1:14" ht="19" customHeight="1" x14ac:dyDescent="0.2">
      <c r="A103" s="263"/>
      <c r="B103" s="117" t="s">
        <v>12</v>
      </c>
      <c r="C103" s="19">
        <v>3113</v>
      </c>
      <c r="D103" s="19">
        <v>15073</v>
      </c>
      <c r="E103" s="19">
        <v>15358</v>
      </c>
      <c r="F103" s="19">
        <v>19749</v>
      </c>
      <c r="G103" s="19">
        <v>25399</v>
      </c>
      <c r="H103" s="19"/>
      <c r="I103" s="19">
        <f>SUM(C103:H103)</f>
        <v>78692</v>
      </c>
      <c r="J103" s="260"/>
      <c r="K103" s="267"/>
      <c r="L103" s="261"/>
      <c r="M103" s="267"/>
      <c r="N103" s="81" t="s">
        <v>12</v>
      </c>
    </row>
    <row r="104" spans="1:14" s="69" customFormat="1" ht="19" customHeight="1" x14ac:dyDescent="0.25">
      <c r="A104" s="263"/>
      <c r="B104" s="77" t="s">
        <v>52</v>
      </c>
      <c r="C104" s="76">
        <f>C105+C106</f>
        <v>3470</v>
      </c>
      <c r="D104" s="76">
        <f t="shared" ref="D104:G104" si="70">D105+D106</f>
        <v>17541</v>
      </c>
      <c r="E104" s="76">
        <f t="shared" si="70"/>
        <v>18346</v>
      </c>
      <c r="F104" s="76">
        <f t="shared" si="70"/>
        <v>15466</v>
      </c>
      <c r="G104" s="76">
        <f t="shared" si="70"/>
        <v>18581</v>
      </c>
      <c r="H104" s="76"/>
      <c r="I104" s="76"/>
      <c r="J104" s="259">
        <f>H105+I106</f>
        <v>73404</v>
      </c>
      <c r="K104" s="268">
        <f>J104/J131</f>
        <v>1.5710779875716098E-2</v>
      </c>
      <c r="L104" s="262">
        <v>311985</v>
      </c>
      <c r="M104" s="268">
        <f t="shared" ref="M104" si="71">J104/L104</f>
        <v>0.23528054233376605</v>
      </c>
      <c r="N104" s="77" t="s">
        <v>52</v>
      </c>
    </row>
    <row r="105" spans="1:14" ht="19" customHeight="1" x14ac:dyDescent="0.2">
      <c r="A105" s="263"/>
      <c r="B105" s="80" t="s">
        <v>11</v>
      </c>
      <c r="C105" s="7">
        <v>1842</v>
      </c>
      <c r="D105" s="7">
        <v>9511</v>
      </c>
      <c r="E105" s="7">
        <v>9871</v>
      </c>
      <c r="F105" s="7">
        <v>8409</v>
      </c>
      <c r="G105" s="7">
        <v>10022</v>
      </c>
      <c r="H105" s="7">
        <f>SUM(C105:G105)</f>
        <v>39655</v>
      </c>
      <c r="I105" s="7"/>
      <c r="J105" s="259"/>
      <c r="K105" s="268"/>
      <c r="L105" s="262"/>
      <c r="M105" s="268"/>
      <c r="N105" s="80" t="s">
        <v>11</v>
      </c>
    </row>
    <row r="106" spans="1:14" ht="19" customHeight="1" x14ac:dyDescent="0.2">
      <c r="A106" s="263"/>
      <c r="B106" s="80" t="s">
        <v>12</v>
      </c>
      <c r="C106" s="7">
        <v>1628</v>
      </c>
      <c r="D106" s="7">
        <v>8030</v>
      </c>
      <c r="E106" s="7">
        <v>8475</v>
      </c>
      <c r="F106" s="7">
        <v>7057</v>
      </c>
      <c r="G106" s="7">
        <v>8559</v>
      </c>
      <c r="H106" s="7"/>
      <c r="I106" s="7">
        <f>SUM(C106:H106)</f>
        <v>33749</v>
      </c>
      <c r="J106" s="259"/>
      <c r="K106" s="268"/>
      <c r="L106" s="262"/>
      <c r="M106" s="268"/>
      <c r="N106" s="80" t="s">
        <v>12</v>
      </c>
    </row>
    <row r="107" spans="1:14" s="69" customFormat="1" ht="19" customHeight="1" x14ac:dyDescent="0.25">
      <c r="A107" s="263"/>
      <c r="B107" s="75" t="s">
        <v>53</v>
      </c>
      <c r="C107" s="68">
        <f>C108+C109</f>
        <v>2597</v>
      </c>
      <c r="D107" s="68">
        <f t="shared" ref="D107:G107" si="72">D108+D109</f>
        <v>13209</v>
      </c>
      <c r="E107" s="68">
        <f t="shared" si="72"/>
        <v>13303</v>
      </c>
      <c r="F107" s="68">
        <f t="shared" si="72"/>
        <v>11113</v>
      </c>
      <c r="G107" s="68">
        <f t="shared" si="72"/>
        <v>12529</v>
      </c>
      <c r="H107" s="68"/>
      <c r="I107" s="68"/>
      <c r="J107" s="260">
        <f>H108+I109</f>
        <v>52751</v>
      </c>
      <c r="K107" s="267">
        <f>J107/J131</f>
        <v>1.1290384028443951E-2</v>
      </c>
      <c r="L107" s="261">
        <v>238907</v>
      </c>
      <c r="M107" s="267">
        <f t="shared" ref="M107" si="73">J107/L107</f>
        <v>0.2208013997078361</v>
      </c>
      <c r="N107" s="67" t="s">
        <v>53</v>
      </c>
    </row>
    <row r="108" spans="1:14" ht="19" customHeight="1" x14ac:dyDescent="0.2">
      <c r="A108" s="263"/>
      <c r="B108" s="117" t="s">
        <v>11</v>
      </c>
      <c r="C108" s="19">
        <v>1337</v>
      </c>
      <c r="D108" s="19">
        <v>7598</v>
      </c>
      <c r="E108" s="19">
        <v>7273</v>
      </c>
      <c r="F108" s="19">
        <v>6072</v>
      </c>
      <c r="G108" s="19">
        <v>6567</v>
      </c>
      <c r="H108" s="19">
        <f>SUM(C108:G108)</f>
        <v>28847</v>
      </c>
      <c r="I108" s="19"/>
      <c r="J108" s="260"/>
      <c r="K108" s="267"/>
      <c r="L108" s="261"/>
      <c r="M108" s="267"/>
      <c r="N108" s="81" t="s">
        <v>11</v>
      </c>
    </row>
    <row r="109" spans="1:14" ht="19" customHeight="1" x14ac:dyDescent="0.2">
      <c r="A109" s="263"/>
      <c r="B109" s="117" t="s">
        <v>12</v>
      </c>
      <c r="C109" s="19">
        <v>1260</v>
      </c>
      <c r="D109" s="19">
        <v>5611</v>
      </c>
      <c r="E109" s="19">
        <v>6030</v>
      </c>
      <c r="F109" s="19">
        <v>5041</v>
      </c>
      <c r="G109" s="19">
        <v>5962</v>
      </c>
      <c r="H109" s="19"/>
      <c r="I109" s="19">
        <f>SUM(C109:H109)</f>
        <v>23904</v>
      </c>
      <c r="J109" s="260"/>
      <c r="K109" s="267"/>
      <c r="L109" s="261"/>
      <c r="M109" s="267"/>
      <c r="N109" s="81" t="s">
        <v>12</v>
      </c>
    </row>
    <row r="110" spans="1:14" s="69" customFormat="1" ht="19" customHeight="1" x14ac:dyDescent="0.25">
      <c r="A110" s="263"/>
      <c r="B110" s="77" t="s">
        <v>54</v>
      </c>
      <c r="C110" s="76">
        <f>C111+C112</f>
        <v>4053</v>
      </c>
      <c r="D110" s="76">
        <f t="shared" ref="D110:G110" si="74">D111+D112</f>
        <v>20950</v>
      </c>
      <c r="E110" s="76">
        <f t="shared" si="74"/>
        <v>22442</v>
      </c>
      <c r="F110" s="76">
        <f t="shared" si="74"/>
        <v>18135</v>
      </c>
      <c r="G110" s="76">
        <f t="shared" si="74"/>
        <v>21371</v>
      </c>
      <c r="H110" s="76"/>
      <c r="I110" s="76"/>
      <c r="J110" s="259">
        <f>H111+I112</f>
        <v>86951</v>
      </c>
      <c r="K110" s="268">
        <f>J110/J131</f>
        <v>1.8610266756217513E-2</v>
      </c>
      <c r="L110" s="262">
        <v>389730</v>
      </c>
      <c r="M110" s="268">
        <f t="shared" ref="M110" si="75">J110/L110</f>
        <v>0.22310573987119287</v>
      </c>
      <c r="N110" s="77" t="s">
        <v>54</v>
      </c>
    </row>
    <row r="111" spans="1:14" ht="19" customHeight="1" x14ac:dyDescent="0.2">
      <c r="A111" s="263"/>
      <c r="B111" s="80" t="s">
        <v>11</v>
      </c>
      <c r="C111" s="7">
        <v>2349</v>
      </c>
      <c r="D111" s="7">
        <v>12561</v>
      </c>
      <c r="E111" s="7">
        <v>13317</v>
      </c>
      <c r="F111" s="7">
        <v>11039</v>
      </c>
      <c r="G111" s="7">
        <v>12504</v>
      </c>
      <c r="H111" s="7">
        <f>SUM(C111:G111)</f>
        <v>51770</v>
      </c>
      <c r="I111" s="7"/>
      <c r="J111" s="259"/>
      <c r="K111" s="268"/>
      <c r="L111" s="262"/>
      <c r="M111" s="268"/>
      <c r="N111" s="80" t="s">
        <v>11</v>
      </c>
    </row>
    <row r="112" spans="1:14" ht="19" customHeight="1" x14ac:dyDescent="0.2">
      <c r="A112" s="263"/>
      <c r="B112" s="80" t="s">
        <v>12</v>
      </c>
      <c r="C112" s="7">
        <v>1704</v>
      </c>
      <c r="D112" s="7">
        <v>8389</v>
      </c>
      <c r="E112" s="7">
        <v>9125</v>
      </c>
      <c r="F112" s="7">
        <v>7096</v>
      </c>
      <c r="G112" s="7">
        <v>8867</v>
      </c>
      <c r="H112" s="7"/>
      <c r="I112" s="7">
        <f>SUM(C112:H112)</f>
        <v>35181</v>
      </c>
      <c r="J112" s="259"/>
      <c r="K112" s="268"/>
      <c r="L112" s="262"/>
      <c r="M112" s="268"/>
      <c r="N112" s="80" t="s">
        <v>12</v>
      </c>
    </row>
    <row r="113" spans="1:14" s="69" customFormat="1" ht="19" customHeight="1" x14ac:dyDescent="0.25">
      <c r="A113" s="263"/>
      <c r="B113" s="75" t="s">
        <v>55</v>
      </c>
      <c r="C113" s="68">
        <f>C114+C115</f>
        <v>3599</v>
      </c>
      <c r="D113" s="68">
        <f t="shared" ref="D113:G113" si="76">D114+D115</f>
        <v>18102</v>
      </c>
      <c r="E113" s="68">
        <f t="shared" si="76"/>
        <v>18173</v>
      </c>
      <c r="F113" s="68">
        <f t="shared" si="76"/>
        <v>15257</v>
      </c>
      <c r="G113" s="68">
        <f t="shared" si="76"/>
        <v>18688</v>
      </c>
      <c r="H113" s="68"/>
      <c r="I113" s="68"/>
      <c r="J113" s="260">
        <f>H114+I115</f>
        <v>73819</v>
      </c>
      <c r="K113" s="267">
        <f>J113/J131</f>
        <v>1.5799603014079431E-2</v>
      </c>
      <c r="L113" s="261">
        <v>348377</v>
      </c>
      <c r="M113" s="267">
        <f t="shared" ref="M113" si="77">J113/L113</f>
        <v>0.211894011372737</v>
      </c>
      <c r="N113" s="67" t="s">
        <v>55</v>
      </c>
    </row>
    <row r="114" spans="1:14" ht="19" customHeight="1" x14ac:dyDescent="0.2">
      <c r="A114" s="263"/>
      <c r="B114" s="117" t="s">
        <v>11</v>
      </c>
      <c r="C114" s="19">
        <v>1819</v>
      </c>
      <c r="D114" s="19">
        <v>9831</v>
      </c>
      <c r="E114" s="19">
        <v>9845</v>
      </c>
      <c r="F114" s="19">
        <v>8265</v>
      </c>
      <c r="G114" s="19">
        <v>9217</v>
      </c>
      <c r="H114" s="19">
        <f>SUM(C114:G114)</f>
        <v>38977</v>
      </c>
      <c r="I114" s="19"/>
      <c r="J114" s="260"/>
      <c r="K114" s="267"/>
      <c r="L114" s="261"/>
      <c r="M114" s="267"/>
      <c r="N114" s="81" t="s">
        <v>11</v>
      </c>
    </row>
    <row r="115" spans="1:14" ht="19" customHeight="1" x14ac:dyDescent="0.2">
      <c r="A115" s="263"/>
      <c r="B115" s="117" t="s">
        <v>12</v>
      </c>
      <c r="C115" s="19">
        <v>1780</v>
      </c>
      <c r="D115" s="19">
        <v>8271</v>
      </c>
      <c r="E115" s="19">
        <v>8328</v>
      </c>
      <c r="F115" s="19">
        <v>6992</v>
      </c>
      <c r="G115" s="19">
        <v>9471</v>
      </c>
      <c r="H115" s="19"/>
      <c r="I115" s="19">
        <f>SUM(C115:H115)</f>
        <v>34842</v>
      </c>
      <c r="J115" s="260"/>
      <c r="K115" s="267"/>
      <c r="L115" s="261"/>
      <c r="M115" s="267"/>
      <c r="N115" s="81" t="s">
        <v>12</v>
      </c>
    </row>
    <row r="116" spans="1:14" s="69" customFormat="1" ht="19" customHeight="1" x14ac:dyDescent="0.25">
      <c r="A116" s="204" t="s">
        <v>9</v>
      </c>
      <c r="B116" s="77" t="s">
        <v>56</v>
      </c>
      <c r="C116" s="76">
        <f>C117+C118</f>
        <v>4445</v>
      </c>
      <c r="D116" s="76">
        <f t="shared" ref="D116:G116" si="78">D117+D118</f>
        <v>22145</v>
      </c>
      <c r="E116" s="76">
        <f t="shared" si="78"/>
        <v>22133</v>
      </c>
      <c r="F116" s="76">
        <f t="shared" si="78"/>
        <v>22674</v>
      </c>
      <c r="G116" s="76">
        <f t="shared" si="78"/>
        <v>28930</v>
      </c>
      <c r="H116" s="76"/>
      <c r="I116" s="76"/>
      <c r="J116" s="259">
        <f>H117+I118</f>
        <v>100327</v>
      </c>
      <c r="K116" s="268">
        <f>J116/J131</f>
        <v>2.1473154223080063E-2</v>
      </c>
      <c r="L116" s="262">
        <v>415910</v>
      </c>
      <c r="M116" s="268">
        <f t="shared" ref="M116" si="79">J116/L116</f>
        <v>0.24122286071505855</v>
      </c>
      <c r="N116" s="77" t="s">
        <v>56</v>
      </c>
    </row>
    <row r="117" spans="1:14" ht="19" customHeight="1" x14ac:dyDescent="0.2">
      <c r="A117" s="204"/>
      <c r="B117" s="80" t="s">
        <v>11</v>
      </c>
      <c r="C117" s="7">
        <v>2215</v>
      </c>
      <c r="D117" s="7">
        <v>11247</v>
      </c>
      <c r="E117" s="7">
        <v>11047</v>
      </c>
      <c r="F117" s="7">
        <v>10024</v>
      </c>
      <c r="G117" s="7">
        <v>11703</v>
      </c>
      <c r="H117" s="7">
        <f>SUM(C117:G117)</f>
        <v>46236</v>
      </c>
      <c r="I117" s="7"/>
      <c r="J117" s="259"/>
      <c r="K117" s="268"/>
      <c r="L117" s="262"/>
      <c r="M117" s="268"/>
      <c r="N117" s="80" t="s">
        <v>11</v>
      </c>
    </row>
    <row r="118" spans="1:14" ht="19" customHeight="1" x14ac:dyDescent="0.2">
      <c r="A118" s="204"/>
      <c r="B118" s="80" t="s">
        <v>12</v>
      </c>
      <c r="C118" s="7">
        <v>2230</v>
      </c>
      <c r="D118" s="7">
        <v>10898</v>
      </c>
      <c r="E118" s="7">
        <v>11086</v>
      </c>
      <c r="F118" s="7">
        <v>12650</v>
      </c>
      <c r="G118" s="7">
        <v>17227</v>
      </c>
      <c r="H118" s="7"/>
      <c r="I118" s="7">
        <f>SUM(C118:H118)</f>
        <v>54091</v>
      </c>
      <c r="J118" s="259"/>
      <c r="K118" s="268"/>
      <c r="L118" s="262"/>
      <c r="M118" s="268"/>
      <c r="N118" s="80" t="s">
        <v>12</v>
      </c>
    </row>
    <row r="119" spans="1:14" s="69" customFormat="1" ht="19" customHeight="1" x14ac:dyDescent="0.25">
      <c r="A119" s="204"/>
      <c r="B119" s="75" t="s">
        <v>57</v>
      </c>
      <c r="C119" s="68">
        <f>C120+C121</f>
        <v>2901</v>
      </c>
      <c r="D119" s="68">
        <f t="shared" ref="D119:G119" si="80">D120+D121</f>
        <v>15125</v>
      </c>
      <c r="E119" s="68">
        <f t="shared" si="80"/>
        <v>14693</v>
      </c>
      <c r="F119" s="68">
        <f t="shared" si="80"/>
        <v>12853</v>
      </c>
      <c r="G119" s="68">
        <f t="shared" si="80"/>
        <v>16538</v>
      </c>
      <c r="H119" s="68"/>
      <c r="I119" s="68"/>
      <c r="J119" s="260">
        <f>H120+I121</f>
        <v>62110</v>
      </c>
      <c r="K119" s="267">
        <f>J119/J131</f>
        <v>1.3293506322281167E-2</v>
      </c>
      <c r="L119" s="261">
        <v>269551</v>
      </c>
      <c r="M119" s="267">
        <f t="shared" ref="M119" si="81">J119/L119</f>
        <v>0.23042021732436532</v>
      </c>
      <c r="N119" s="75" t="s">
        <v>57</v>
      </c>
    </row>
    <row r="120" spans="1:14" ht="19" customHeight="1" x14ac:dyDescent="0.2">
      <c r="A120" s="204"/>
      <c r="B120" s="117" t="s">
        <v>11</v>
      </c>
      <c r="C120" s="19">
        <v>1295</v>
      </c>
      <c r="D120" s="19">
        <v>7300</v>
      </c>
      <c r="E120" s="19">
        <v>7020</v>
      </c>
      <c r="F120" s="19">
        <v>6094</v>
      </c>
      <c r="G120" s="19">
        <v>7538</v>
      </c>
      <c r="H120" s="19">
        <f>SUM(C120:G120)</f>
        <v>29247</v>
      </c>
      <c r="I120" s="19"/>
      <c r="J120" s="260"/>
      <c r="K120" s="267"/>
      <c r="L120" s="261"/>
      <c r="M120" s="267"/>
      <c r="N120" s="117" t="s">
        <v>11</v>
      </c>
    </row>
    <row r="121" spans="1:14" ht="19" customHeight="1" x14ac:dyDescent="0.2">
      <c r="A121" s="204"/>
      <c r="B121" s="117" t="s">
        <v>12</v>
      </c>
      <c r="C121" s="19">
        <v>1606</v>
      </c>
      <c r="D121" s="19">
        <v>7825</v>
      </c>
      <c r="E121" s="19">
        <v>7673</v>
      </c>
      <c r="F121" s="19">
        <v>6759</v>
      </c>
      <c r="G121" s="19">
        <v>9000</v>
      </c>
      <c r="H121" s="19"/>
      <c r="I121" s="19">
        <f>SUM(C121:H121)</f>
        <v>32863</v>
      </c>
      <c r="J121" s="260"/>
      <c r="K121" s="267"/>
      <c r="L121" s="261"/>
      <c r="M121" s="267"/>
      <c r="N121" s="117" t="s">
        <v>12</v>
      </c>
    </row>
    <row r="122" spans="1:14" s="69" customFormat="1" ht="19" customHeight="1" x14ac:dyDescent="0.25">
      <c r="A122" s="204"/>
      <c r="B122" s="77" t="s">
        <v>58</v>
      </c>
      <c r="C122" s="76">
        <f>C123+C124</f>
        <v>3886</v>
      </c>
      <c r="D122" s="76">
        <f t="shared" ref="D122:G122" si="82">D123+D124</f>
        <v>19100</v>
      </c>
      <c r="E122" s="76">
        <f t="shared" si="82"/>
        <v>19688</v>
      </c>
      <c r="F122" s="76">
        <f t="shared" si="82"/>
        <v>16791</v>
      </c>
      <c r="G122" s="76">
        <f t="shared" si="82"/>
        <v>20848</v>
      </c>
      <c r="H122" s="76"/>
      <c r="I122" s="76"/>
      <c r="J122" s="259">
        <f>H123+I124</f>
        <v>80313</v>
      </c>
      <c r="K122" s="268">
        <f>J122/J131</f>
        <v>1.7189524605721578E-2</v>
      </c>
      <c r="L122" s="262">
        <v>380105</v>
      </c>
      <c r="M122" s="268">
        <f t="shared" ref="M122" si="83">J122/L122</f>
        <v>0.21129161679009748</v>
      </c>
      <c r="N122" s="77" t="s">
        <v>58</v>
      </c>
    </row>
    <row r="123" spans="1:14" ht="19" customHeight="1" x14ac:dyDescent="0.2">
      <c r="A123" s="204"/>
      <c r="B123" s="80" t="s">
        <v>11</v>
      </c>
      <c r="C123" s="7">
        <v>864</v>
      </c>
      <c r="D123" s="7">
        <v>4566</v>
      </c>
      <c r="E123" s="7">
        <v>4479</v>
      </c>
      <c r="F123" s="7">
        <v>3934</v>
      </c>
      <c r="G123" s="7">
        <v>5307</v>
      </c>
      <c r="H123" s="7">
        <f>SUM(C123:G123)</f>
        <v>19150</v>
      </c>
      <c r="I123" s="7"/>
      <c r="J123" s="259"/>
      <c r="K123" s="268"/>
      <c r="L123" s="262"/>
      <c r="M123" s="268"/>
      <c r="N123" s="80" t="s">
        <v>11</v>
      </c>
    </row>
    <row r="124" spans="1:14" ht="19" customHeight="1" x14ac:dyDescent="0.2">
      <c r="A124" s="204"/>
      <c r="B124" s="80" t="s">
        <v>12</v>
      </c>
      <c r="C124" s="7">
        <v>3022</v>
      </c>
      <c r="D124" s="7">
        <v>14534</v>
      </c>
      <c r="E124" s="7">
        <v>15209</v>
      </c>
      <c r="F124" s="7">
        <v>12857</v>
      </c>
      <c r="G124" s="7">
        <v>15541</v>
      </c>
      <c r="H124" s="7"/>
      <c r="I124" s="7">
        <f>SUM(C124:H124)</f>
        <v>61163</v>
      </c>
      <c r="J124" s="259"/>
      <c r="K124" s="268"/>
      <c r="L124" s="262"/>
      <c r="M124" s="268"/>
      <c r="N124" s="80" t="s">
        <v>12</v>
      </c>
    </row>
    <row r="125" spans="1:14" s="69" customFormat="1" ht="21" x14ac:dyDescent="0.25">
      <c r="A125" s="204"/>
      <c r="B125" s="75" t="s">
        <v>59</v>
      </c>
      <c r="C125" s="68">
        <f>C126+C127</f>
        <v>6367</v>
      </c>
      <c r="D125" s="68">
        <f t="shared" ref="D125:G125" si="84">D126+D127</f>
        <v>29750</v>
      </c>
      <c r="E125" s="68">
        <f t="shared" si="84"/>
        <v>31762</v>
      </c>
      <c r="F125" s="68">
        <f t="shared" si="84"/>
        <v>55370</v>
      </c>
      <c r="G125" s="68">
        <f t="shared" si="84"/>
        <v>71465</v>
      </c>
      <c r="H125" s="68"/>
      <c r="I125" s="68"/>
      <c r="J125" s="260">
        <f>H126+I127</f>
        <v>194714</v>
      </c>
      <c r="K125" s="267">
        <f>J125/J131</f>
        <v>4.1674960393441554E-2</v>
      </c>
      <c r="L125" s="261">
        <v>705914</v>
      </c>
      <c r="M125" s="267">
        <f t="shared" ref="M125" si="85">J125/L125</f>
        <v>0.27583246684440316</v>
      </c>
      <c r="N125" s="67" t="s">
        <v>59</v>
      </c>
    </row>
    <row r="126" spans="1:14" ht="19" customHeight="1" x14ac:dyDescent="0.2">
      <c r="A126" s="204"/>
      <c r="B126" s="117" t="s">
        <v>11</v>
      </c>
      <c r="C126" s="19">
        <v>3447</v>
      </c>
      <c r="D126" s="19">
        <v>16777</v>
      </c>
      <c r="E126" s="19">
        <v>16549</v>
      </c>
      <c r="F126" s="19">
        <v>17925</v>
      </c>
      <c r="G126" s="19">
        <v>21943</v>
      </c>
      <c r="H126" s="19">
        <f>SUM(C126:G126)</f>
        <v>76641</v>
      </c>
      <c r="I126" s="19"/>
      <c r="J126" s="260"/>
      <c r="K126" s="267"/>
      <c r="L126" s="261"/>
      <c r="M126" s="267"/>
      <c r="N126" s="81" t="s">
        <v>11</v>
      </c>
    </row>
    <row r="127" spans="1:14" ht="19" customHeight="1" x14ac:dyDescent="0.2">
      <c r="A127" s="204"/>
      <c r="B127" s="117" t="s">
        <v>12</v>
      </c>
      <c r="C127" s="19">
        <v>2920</v>
      </c>
      <c r="D127" s="19">
        <v>12973</v>
      </c>
      <c r="E127" s="19">
        <v>15213</v>
      </c>
      <c r="F127" s="19">
        <v>37445</v>
      </c>
      <c r="G127" s="19">
        <v>49522</v>
      </c>
      <c r="H127" s="19"/>
      <c r="I127" s="19">
        <f>SUM(C127:H127)</f>
        <v>118073</v>
      </c>
      <c r="J127" s="260"/>
      <c r="K127" s="267"/>
      <c r="L127" s="261"/>
      <c r="M127" s="267"/>
      <c r="N127" s="81" t="s">
        <v>12</v>
      </c>
    </row>
    <row r="128" spans="1:14" ht="73" customHeight="1" x14ac:dyDescent="0.2">
      <c r="A128" s="55"/>
      <c r="B128" s="81"/>
      <c r="C128" s="5"/>
      <c r="D128" s="19"/>
      <c r="E128" s="5"/>
      <c r="F128" s="5"/>
      <c r="G128" s="5"/>
      <c r="H128" s="176">
        <f>SUM(H3:H127)</f>
        <v>2197097</v>
      </c>
      <c r="I128" s="176">
        <f>SUM(I3:I127)</f>
        <v>2475109</v>
      </c>
      <c r="J128" s="177">
        <f>SUM(J3:J127)</f>
        <v>4672206</v>
      </c>
      <c r="K128" s="177"/>
      <c r="L128" s="106">
        <f>SUM(L3:L127)</f>
        <v>19328838</v>
      </c>
      <c r="M128" s="106"/>
      <c r="N128" s="81"/>
    </row>
    <row r="129" spans="1:14" s="1" customFormat="1" ht="130" customHeight="1" x14ac:dyDescent="0.2">
      <c r="A129" s="172" t="s">
        <v>1</v>
      </c>
      <c r="B129" s="173" t="s">
        <v>0</v>
      </c>
      <c r="C129" s="172" t="s">
        <v>71</v>
      </c>
      <c r="D129" s="172" t="s">
        <v>72</v>
      </c>
      <c r="E129" s="172" t="s">
        <v>73</v>
      </c>
      <c r="F129" s="172" t="s">
        <v>74</v>
      </c>
      <c r="G129" s="172" t="s">
        <v>75</v>
      </c>
      <c r="J129" s="174" t="s">
        <v>67</v>
      </c>
      <c r="K129" s="110"/>
      <c r="L129" s="84"/>
      <c r="M129" s="84"/>
      <c r="N129" s="173" t="s">
        <v>0</v>
      </c>
    </row>
    <row r="131" spans="1:14" x14ac:dyDescent="0.2">
      <c r="C131">
        <f>SUM(C125+C122+C119+C116+C113+C110+C107+C104+C101+C96+C93+C90+C87+C84+C81+C78+C75+C72+C69+C66+C63+C60+C57+C54+C51+C48+C45+C42+C39+C36+C33+C30+C27+C24+C21+C18+C15+C12+C9+C6+C3+C100)</f>
        <v>213203</v>
      </c>
      <c r="D131">
        <f>SUM(D125+D122+D119+D116+D113+D110+D107+D104+D101+D96+D93+D90+D87+D84+D81+D78+D75+D72+D69+D66+D63+D60+D57+D54+D51+D48+D45+D42+D39+D36+D33+D30+D27+D24+D21+D18+D15+D12+D9+D6+D3+D100)</f>
        <v>1025575</v>
      </c>
      <c r="E131">
        <f>SUM(O129+E125+E122+E119+E116+E113+E110+E107+E104+E101+E96+E93+E90+E87+E84+E81+E78+E75+E72+E69+E66+E63+E60+E57+E54+E51+E48+E45+E42+E39+E36+E33+E30+E27+E24+E21+E18+E15+E12+E9+E6+E3+E100)</f>
        <v>1007842</v>
      </c>
      <c r="F131">
        <f>SUM(F125+F122+F119+F116+F113+F110+F107+F104+F101+F96+F93+F90+F87+F84+F81+F78+F75+F72+F69+F66+F63+F60+F57+F54+F51+F48+F45+F42+F39+F36+F33+F30+F27+F24+F21+F18+F15+F12+F9+F6+F3+F100)</f>
        <v>1054739</v>
      </c>
      <c r="G131">
        <f>SUM(G125+G122+G119+G116+G113+G110+G107+G104+G101+G96+G93+G90+G87+G84+G81+G78+G75+G72+G69+G66+G63+G60+G57+G54+G51+G48+G45+G42+G39+G36+G33+G30+G27+G24+G21+G18+G15+G12+G9+G6+G3+G100)</f>
        <v>1370847</v>
      </c>
      <c r="J131" s="78">
        <f>SUM(C131:I131)</f>
        <v>4672206</v>
      </c>
      <c r="K131" s="78"/>
    </row>
    <row r="133" spans="1:14" x14ac:dyDescent="0.2">
      <c r="E133" t="s">
        <v>114</v>
      </c>
      <c r="F133" s="36">
        <f>C131/J131</f>
        <v>4.5632191731272122E-2</v>
      </c>
      <c r="G133" s="36"/>
    </row>
    <row r="134" spans="1:14" x14ac:dyDescent="0.2">
      <c r="E134" t="s">
        <v>115</v>
      </c>
      <c r="F134" s="36">
        <f>D131/J131</f>
        <v>0.21950551837825644</v>
      </c>
      <c r="G134" s="36"/>
      <c r="H134" s="62"/>
    </row>
    <row r="135" spans="1:14" x14ac:dyDescent="0.2">
      <c r="E135" t="s">
        <v>116</v>
      </c>
      <c r="F135" s="36">
        <f>E131/J131</f>
        <v>0.21571009497440824</v>
      </c>
      <c r="G135" s="36"/>
      <c r="H135" s="62"/>
    </row>
    <row r="136" spans="1:14" x14ac:dyDescent="0.2">
      <c r="E136" t="s">
        <v>117</v>
      </c>
      <c r="F136" s="36">
        <f>F131/J131</f>
        <v>0.22574753767278241</v>
      </c>
      <c r="G136" s="36"/>
    </row>
    <row r="137" spans="1:14" x14ac:dyDescent="0.2">
      <c r="E137" t="s">
        <v>118</v>
      </c>
      <c r="F137" s="36">
        <f>G131/J131</f>
        <v>0.2934046572432808</v>
      </c>
      <c r="G137" s="36"/>
    </row>
    <row r="138" spans="1:14" x14ac:dyDescent="0.2">
      <c r="F138" s="13"/>
    </row>
    <row r="142" spans="1:14" x14ac:dyDescent="0.2">
      <c r="F142" s="36"/>
    </row>
    <row r="143" spans="1:14" x14ac:dyDescent="0.2">
      <c r="E143" s="115"/>
      <c r="F143" s="62"/>
    </row>
    <row r="144" spans="1:14" x14ac:dyDescent="0.2">
      <c r="E144" s="115"/>
      <c r="F144" s="62"/>
    </row>
  </sheetData>
  <mergeCells count="177">
    <mergeCell ref="K113:K115"/>
    <mergeCell ref="K116:K118"/>
    <mergeCell ref="K119:K121"/>
    <mergeCell ref="K122:K124"/>
    <mergeCell ref="K125:K127"/>
    <mergeCell ref="K96:K98"/>
    <mergeCell ref="K99:K100"/>
    <mergeCell ref="K101:K103"/>
    <mergeCell ref="K104:K106"/>
    <mergeCell ref="K107:K109"/>
    <mergeCell ref="K110:K112"/>
    <mergeCell ref="K33:K35"/>
    <mergeCell ref="K36:K38"/>
    <mergeCell ref="K39:K41"/>
    <mergeCell ref="K78:K80"/>
    <mergeCell ref="K81:K83"/>
    <mergeCell ref="K84:K86"/>
    <mergeCell ref="K87:K89"/>
    <mergeCell ref="K90:K92"/>
    <mergeCell ref="K93:K95"/>
    <mergeCell ref="K60:K62"/>
    <mergeCell ref="K63:K65"/>
    <mergeCell ref="K66:K68"/>
    <mergeCell ref="K69:K71"/>
    <mergeCell ref="K72:K74"/>
    <mergeCell ref="K75:K77"/>
    <mergeCell ref="M116:M118"/>
    <mergeCell ref="M119:M121"/>
    <mergeCell ref="M122:M124"/>
    <mergeCell ref="M125:M127"/>
    <mergeCell ref="K3:K5"/>
    <mergeCell ref="K6:K8"/>
    <mergeCell ref="K9:K11"/>
    <mergeCell ref="K12:K14"/>
    <mergeCell ref="K15:K17"/>
    <mergeCell ref="M96:M98"/>
    <mergeCell ref="M99:M100"/>
    <mergeCell ref="M101:M103"/>
    <mergeCell ref="M104:M106"/>
    <mergeCell ref="M107:M109"/>
    <mergeCell ref="M110:M112"/>
    <mergeCell ref="M78:M80"/>
    <mergeCell ref="M81:M83"/>
    <mergeCell ref="M84:M86"/>
    <mergeCell ref="M87:M89"/>
    <mergeCell ref="M90:M92"/>
    <mergeCell ref="M93:M95"/>
    <mergeCell ref="M60:M62"/>
    <mergeCell ref="M63:M65"/>
    <mergeCell ref="K42:K44"/>
    <mergeCell ref="M72:M74"/>
    <mergeCell ref="M75:M77"/>
    <mergeCell ref="M42:M44"/>
    <mergeCell ref="M45:M47"/>
    <mergeCell ref="M48:M50"/>
    <mergeCell ref="M51:M53"/>
    <mergeCell ref="M54:M56"/>
    <mergeCell ref="M57:M59"/>
    <mergeCell ref="M113:M115"/>
    <mergeCell ref="M24:M26"/>
    <mergeCell ref="M27:M29"/>
    <mergeCell ref="M30:M32"/>
    <mergeCell ref="M33:M35"/>
    <mergeCell ref="M36:M38"/>
    <mergeCell ref="M39:M41"/>
    <mergeCell ref="L119:L121"/>
    <mergeCell ref="L122:L124"/>
    <mergeCell ref="L125:L127"/>
    <mergeCell ref="L107:L109"/>
    <mergeCell ref="L110:L112"/>
    <mergeCell ref="L113:L115"/>
    <mergeCell ref="L116:L118"/>
    <mergeCell ref="L57:L59"/>
    <mergeCell ref="L60:L62"/>
    <mergeCell ref="L63:L65"/>
    <mergeCell ref="L30:L32"/>
    <mergeCell ref="L33:L35"/>
    <mergeCell ref="L36:L38"/>
    <mergeCell ref="L39:L41"/>
    <mergeCell ref="L42:L44"/>
    <mergeCell ref="L45:L47"/>
    <mergeCell ref="M66:M68"/>
    <mergeCell ref="M69:M71"/>
    <mergeCell ref="M3:M5"/>
    <mergeCell ref="M6:M8"/>
    <mergeCell ref="M9:M11"/>
    <mergeCell ref="M12:M14"/>
    <mergeCell ref="M15:M17"/>
    <mergeCell ref="M18:M20"/>
    <mergeCell ref="M21:M23"/>
    <mergeCell ref="L101:L103"/>
    <mergeCell ref="L104:L106"/>
    <mergeCell ref="L84:L86"/>
    <mergeCell ref="L87:L89"/>
    <mergeCell ref="L90:L92"/>
    <mergeCell ref="L93:L95"/>
    <mergeCell ref="L96:L98"/>
    <mergeCell ref="L99:L100"/>
    <mergeCell ref="L66:L68"/>
    <mergeCell ref="L69:L71"/>
    <mergeCell ref="L72:L74"/>
    <mergeCell ref="L75:L77"/>
    <mergeCell ref="L78:L80"/>
    <mergeCell ref="L81:L83"/>
    <mergeCell ref="L48:L50"/>
    <mergeCell ref="L51:L53"/>
    <mergeCell ref="L54:L56"/>
    <mergeCell ref="L27:L29"/>
    <mergeCell ref="J116:J118"/>
    <mergeCell ref="J119:J121"/>
    <mergeCell ref="J122:J124"/>
    <mergeCell ref="J45:J47"/>
    <mergeCell ref="J51:J53"/>
    <mergeCell ref="J54:J56"/>
    <mergeCell ref="J48:J50"/>
    <mergeCell ref="J15:J17"/>
    <mergeCell ref="J18:J20"/>
    <mergeCell ref="J21:J23"/>
    <mergeCell ref="J24:J26"/>
    <mergeCell ref="J27:J29"/>
    <mergeCell ref="J30:J32"/>
    <mergeCell ref="K18:K20"/>
    <mergeCell ref="K21:K23"/>
    <mergeCell ref="K45:K47"/>
    <mergeCell ref="K48:K50"/>
    <mergeCell ref="K51:K53"/>
    <mergeCell ref="K54:K56"/>
    <mergeCell ref="K57:K59"/>
    <mergeCell ref="K24:K26"/>
    <mergeCell ref="K27:K29"/>
    <mergeCell ref="K30:K32"/>
    <mergeCell ref="A1:J1"/>
    <mergeCell ref="J99:J100"/>
    <mergeCell ref="J101:J103"/>
    <mergeCell ref="J104:J106"/>
    <mergeCell ref="J107:J109"/>
    <mergeCell ref="J110:J112"/>
    <mergeCell ref="J113:J115"/>
    <mergeCell ref="J81:J83"/>
    <mergeCell ref="J84:J86"/>
    <mergeCell ref="J87:J89"/>
    <mergeCell ref="J90:J92"/>
    <mergeCell ref="J93:J95"/>
    <mergeCell ref="J96:J98"/>
    <mergeCell ref="J60:J62"/>
    <mergeCell ref="J63:J65"/>
    <mergeCell ref="J66:J68"/>
    <mergeCell ref="J69:J71"/>
    <mergeCell ref="J72:J74"/>
    <mergeCell ref="J75:J77"/>
    <mergeCell ref="J36:J38"/>
    <mergeCell ref="J39:J41"/>
    <mergeCell ref="J42:J44"/>
    <mergeCell ref="J9:J11"/>
    <mergeCell ref="J12:J14"/>
    <mergeCell ref="L6:L8"/>
    <mergeCell ref="L9:L11"/>
    <mergeCell ref="J3:J5"/>
    <mergeCell ref="J6:J8"/>
    <mergeCell ref="L3:L5"/>
    <mergeCell ref="A116:A127"/>
    <mergeCell ref="A101:A115"/>
    <mergeCell ref="A96:A100"/>
    <mergeCell ref="A75:A95"/>
    <mergeCell ref="J78:J80"/>
    <mergeCell ref="A57:A74"/>
    <mergeCell ref="J57:J59"/>
    <mergeCell ref="A39:A56"/>
    <mergeCell ref="J33:J35"/>
    <mergeCell ref="A21:A38"/>
    <mergeCell ref="J125:J127"/>
    <mergeCell ref="A3:A20"/>
    <mergeCell ref="L12:L14"/>
    <mergeCell ref="L15:L17"/>
    <mergeCell ref="L18:L20"/>
    <mergeCell ref="L21:L23"/>
    <mergeCell ref="L24:L26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2119-B7F5-DB4E-845B-8E321B3EE604}">
  <dimension ref="A1:AU143"/>
  <sheetViews>
    <sheetView topLeftCell="A94" zoomScale="75" workbookViewId="0">
      <selection activeCell="W12" sqref="W12:W14"/>
    </sheetView>
  </sheetViews>
  <sheetFormatPr baseColWidth="10" defaultRowHeight="19" x14ac:dyDescent="0.25"/>
  <cols>
    <col min="1" max="1" width="19.33203125" style="74" customWidth="1"/>
    <col min="2" max="2" width="28.5" style="74" customWidth="1"/>
    <col min="3" max="7" width="10.83203125" style="74"/>
    <col min="8" max="8" width="10.83203125" style="139"/>
    <col min="9" max="9" width="10.83203125" style="74"/>
    <col min="10" max="10" width="8.33203125" style="119" hidden="1" customWidth="1"/>
    <col min="11" max="11" width="10.83203125" style="74"/>
    <col min="12" max="12" width="9" style="119" hidden="1" customWidth="1"/>
    <col min="13" max="13" width="12" style="74" hidden="1" customWidth="1"/>
    <col min="14" max="14" width="15.33203125" style="74" hidden="1" customWidth="1"/>
    <col min="15" max="15" width="13" style="119" hidden="1" customWidth="1"/>
    <col min="16" max="16" width="15.33203125" style="120" customWidth="1"/>
    <col min="17" max="17" width="13.33203125" style="121" hidden="1" customWidth="1"/>
    <col min="18" max="18" width="18" style="122" hidden="1" customWidth="1"/>
    <col min="19" max="19" width="16.6640625" style="123" hidden="1" customWidth="1"/>
    <col min="20" max="20" width="15.6640625" style="124" hidden="1" customWidth="1"/>
    <col min="21" max="21" width="15.5" style="124" hidden="1" customWidth="1"/>
    <col min="22" max="22" width="18.33203125" style="125" hidden="1" customWidth="1"/>
    <col min="23" max="23" width="28.5" style="126" customWidth="1"/>
    <col min="24" max="30" width="10.83203125" style="74"/>
    <col min="31" max="31" width="10.83203125" style="156"/>
    <col min="32" max="32" width="16.33203125" style="127" customWidth="1"/>
    <col min="33" max="33" width="23.1640625" style="127" hidden="1" customWidth="1"/>
    <col min="34" max="34" width="38.5" style="74" hidden="1" customWidth="1"/>
    <col min="35" max="35" width="11.83203125" style="74" customWidth="1"/>
    <col min="36" max="41" width="10.83203125" style="74"/>
    <col min="42" max="43" width="10.83203125" style="169"/>
    <col min="44" max="44" width="28.5" style="74" customWidth="1"/>
    <col min="45" max="16384" width="10.83203125" style="74"/>
  </cols>
  <sheetData>
    <row r="1" spans="1:44" ht="77" customHeight="1" x14ac:dyDescent="0.2">
      <c r="A1" s="270" t="s">
        <v>123</v>
      </c>
      <c r="B1" s="270"/>
      <c r="C1" s="270"/>
      <c r="D1" s="270"/>
      <c r="E1" s="270"/>
      <c r="F1" s="270"/>
      <c r="G1" s="270"/>
      <c r="H1" s="270"/>
      <c r="AE1" s="74"/>
      <c r="AI1" s="309" t="s">
        <v>136</v>
      </c>
      <c r="AJ1" s="309"/>
      <c r="AK1" s="309"/>
      <c r="AL1" s="309"/>
      <c r="AM1" s="309"/>
      <c r="AN1" s="309"/>
      <c r="AO1" s="309"/>
      <c r="AP1" s="309"/>
      <c r="AQ1" s="309"/>
    </row>
    <row r="2" spans="1:44" s="134" customFormat="1" ht="184" customHeight="1" x14ac:dyDescent="0.2">
      <c r="A2" s="79" t="s">
        <v>1</v>
      </c>
      <c r="B2" s="79" t="s">
        <v>0</v>
      </c>
      <c r="C2" s="79" t="s">
        <v>71</v>
      </c>
      <c r="D2" s="79" t="s">
        <v>72</v>
      </c>
      <c r="E2" s="79" t="s">
        <v>73</v>
      </c>
      <c r="F2" s="79" t="s">
        <v>74</v>
      </c>
      <c r="G2" s="79" t="s">
        <v>75</v>
      </c>
      <c r="H2" s="128" t="s">
        <v>67</v>
      </c>
      <c r="I2" s="79" t="s">
        <v>68</v>
      </c>
      <c r="J2" s="129" t="s">
        <v>80</v>
      </c>
      <c r="K2" s="79" t="s">
        <v>69</v>
      </c>
      <c r="L2" s="129" t="s">
        <v>81</v>
      </c>
      <c r="M2" s="79" t="s">
        <v>70</v>
      </c>
      <c r="N2" s="79" t="s">
        <v>76</v>
      </c>
      <c r="O2" s="129" t="s">
        <v>78</v>
      </c>
      <c r="P2" s="130" t="s">
        <v>77</v>
      </c>
      <c r="Q2" s="129" t="s">
        <v>79</v>
      </c>
      <c r="R2" s="131" t="s">
        <v>85</v>
      </c>
      <c r="S2" s="131" t="s">
        <v>119</v>
      </c>
      <c r="T2" s="132" t="s">
        <v>120</v>
      </c>
      <c r="U2" s="132" t="s">
        <v>121</v>
      </c>
      <c r="V2" s="133" t="s">
        <v>122</v>
      </c>
      <c r="W2" s="79" t="s">
        <v>0</v>
      </c>
      <c r="X2" s="79" t="s">
        <v>71</v>
      </c>
      <c r="Y2" s="79" t="s">
        <v>72</v>
      </c>
      <c r="Z2" s="79" t="s">
        <v>73</v>
      </c>
      <c r="AA2" s="79" t="s">
        <v>74</v>
      </c>
      <c r="AB2" s="79" t="s">
        <v>75</v>
      </c>
      <c r="AC2" s="79" t="s">
        <v>14</v>
      </c>
      <c r="AD2" s="79" t="s">
        <v>15</v>
      </c>
      <c r="AE2" s="128" t="s">
        <v>67</v>
      </c>
      <c r="AF2" s="128" t="s">
        <v>126</v>
      </c>
      <c r="AG2" s="128" t="s">
        <v>127</v>
      </c>
      <c r="AH2" s="79" t="s">
        <v>0</v>
      </c>
      <c r="AI2" s="79" t="s">
        <v>128</v>
      </c>
      <c r="AJ2" s="79" t="s">
        <v>129</v>
      </c>
      <c r="AK2" s="79" t="s">
        <v>130</v>
      </c>
      <c r="AL2" s="79" t="s">
        <v>137</v>
      </c>
      <c r="AM2" s="79" t="s">
        <v>131</v>
      </c>
      <c r="AN2" s="79" t="s">
        <v>132</v>
      </c>
      <c r="AO2" s="79" t="s">
        <v>133</v>
      </c>
      <c r="AP2" s="79" t="s">
        <v>134</v>
      </c>
      <c r="AQ2" s="79" t="s">
        <v>135</v>
      </c>
      <c r="AR2" s="79" t="s">
        <v>0</v>
      </c>
    </row>
    <row r="3" spans="1:44" s="139" customFormat="1" ht="19" customHeight="1" x14ac:dyDescent="0.25">
      <c r="A3" s="135" t="s">
        <v>2</v>
      </c>
      <c r="B3" s="63" t="s">
        <v>19</v>
      </c>
      <c r="C3" s="63">
        <f>SUM(C4:C5)</f>
        <v>6888</v>
      </c>
      <c r="D3" s="63">
        <f>SUM(D4:D5)</f>
        <v>32088</v>
      </c>
      <c r="E3" s="63">
        <f>SUM(E4:E5)</f>
        <v>33142</v>
      </c>
      <c r="F3" s="63">
        <f>SUM(F4:F5)</f>
        <v>36591</v>
      </c>
      <c r="G3" s="63">
        <f>SUM(G4:G5)</f>
        <v>47990</v>
      </c>
      <c r="H3" s="63">
        <f>SUM(C3:G3)</f>
        <v>156699</v>
      </c>
      <c r="I3" s="63"/>
      <c r="J3" s="136"/>
      <c r="K3" s="63"/>
      <c r="L3" s="136"/>
      <c r="M3" s="63"/>
      <c r="N3" s="63"/>
      <c r="O3" s="136"/>
      <c r="P3" s="271">
        <v>615444</v>
      </c>
      <c r="Q3" s="273">
        <f>H3/P3</f>
        <v>0.25461130500906665</v>
      </c>
      <c r="R3" s="275" t="e">
        <f>#REF!/H3</f>
        <v>#REF!</v>
      </c>
      <c r="S3" s="276">
        <f>H3/H129</f>
        <v>2.8008302092646407E-2</v>
      </c>
      <c r="T3" s="277">
        <v>15265</v>
      </c>
      <c r="U3" s="277">
        <v>1953</v>
      </c>
      <c r="V3" s="279">
        <f>SUM(T3:U3)</f>
        <v>17218</v>
      </c>
      <c r="W3" s="245" t="s">
        <v>19</v>
      </c>
      <c r="X3" s="77">
        <f>X4+X5</f>
        <v>6561</v>
      </c>
      <c r="Y3" s="77">
        <f>Y4+Y5</f>
        <v>30259</v>
      </c>
      <c r="Z3" s="77">
        <f t="shared" ref="Z3:AB3" si="0">Z4+Z5</f>
        <v>29947</v>
      </c>
      <c r="AA3" s="77">
        <f t="shared" si="0"/>
        <v>33180</v>
      </c>
      <c r="AB3" s="77">
        <f t="shared" si="0"/>
        <v>40587</v>
      </c>
      <c r="AC3" s="137"/>
      <c r="AD3" s="137"/>
      <c r="AE3" s="266">
        <f>AC4+AD5</f>
        <v>140534</v>
      </c>
      <c r="AF3" s="304">
        <v>560203</v>
      </c>
      <c r="AG3" s="269">
        <f>AE3/AF3</f>
        <v>0.25086263372384654</v>
      </c>
      <c r="AH3" s="77" t="s">
        <v>19</v>
      </c>
      <c r="AI3" s="66">
        <f>C3-X3</f>
        <v>327</v>
      </c>
      <c r="AJ3" s="66">
        <f>D3-Y3</f>
        <v>1829</v>
      </c>
      <c r="AK3" s="66">
        <f>E3-Z3</f>
        <v>3195</v>
      </c>
      <c r="AL3" s="66">
        <f>F3-AA3</f>
        <v>3411</v>
      </c>
      <c r="AM3" s="66">
        <f>G3-AB3</f>
        <v>7403</v>
      </c>
      <c r="AN3" s="138"/>
      <c r="AO3" s="138"/>
      <c r="AP3" s="66">
        <f>H3-AE3</f>
        <v>16165</v>
      </c>
      <c r="AQ3" s="66"/>
      <c r="AR3" s="63" t="s">
        <v>19</v>
      </c>
    </row>
    <row r="4" spans="1:44" ht="19" customHeight="1" x14ac:dyDescent="0.25">
      <c r="A4" s="140"/>
      <c r="B4" s="80" t="s">
        <v>11</v>
      </c>
      <c r="C4" s="138">
        <v>3773</v>
      </c>
      <c r="D4" s="138">
        <v>18329</v>
      </c>
      <c r="E4" s="138">
        <v>18937</v>
      </c>
      <c r="F4" s="138">
        <v>18675</v>
      </c>
      <c r="G4" s="138">
        <v>22243</v>
      </c>
      <c r="H4" s="63"/>
      <c r="I4" s="138">
        <f>SUM(C4:G4)</f>
        <v>81957</v>
      </c>
      <c r="J4" s="141">
        <f>I4/H3</f>
        <v>0.52302184442785216</v>
      </c>
      <c r="K4" s="138"/>
      <c r="L4" s="141"/>
      <c r="M4" s="138"/>
      <c r="N4" s="138"/>
      <c r="O4" s="141"/>
      <c r="P4" s="272"/>
      <c r="Q4" s="274"/>
      <c r="R4" s="275"/>
      <c r="S4" s="276"/>
      <c r="T4" s="278"/>
      <c r="U4" s="278"/>
      <c r="V4" s="280"/>
      <c r="W4" s="246"/>
      <c r="X4" s="138">
        <v>3765</v>
      </c>
      <c r="Y4" s="138">
        <v>17917</v>
      </c>
      <c r="Z4" s="138">
        <v>17064</v>
      </c>
      <c r="AA4" s="138">
        <v>15354</v>
      </c>
      <c r="AB4" s="138">
        <v>17807</v>
      </c>
      <c r="AC4" s="138">
        <f>SUM(X4:AB4)</f>
        <v>71907</v>
      </c>
      <c r="AD4" s="138"/>
      <c r="AE4" s="266"/>
      <c r="AF4" s="304"/>
      <c r="AG4" s="269"/>
      <c r="AH4" s="80" t="s">
        <v>11</v>
      </c>
      <c r="AI4" s="138">
        <f t="shared" ref="AI4:AI67" si="1">C4-X4</f>
        <v>8</v>
      </c>
      <c r="AJ4" s="138">
        <f t="shared" ref="AJ4:AJ67" si="2">D4-Y4</f>
        <v>412</v>
      </c>
      <c r="AK4" s="138">
        <f t="shared" ref="AK4:AK67" si="3">E4-Z4</f>
        <v>1873</v>
      </c>
      <c r="AL4" s="138">
        <f t="shared" ref="AL4:AL67" si="4">F4-AA4</f>
        <v>3321</v>
      </c>
      <c r="AM4" s="138">
        <f t="shared" ref="AM4:AM67" si="5">G4-AB4</f>
        <v>4436</v>
      </c>
      <c r="AN4" s="138">
        <f>I4-AC4</f>
        <v>10050</v>
      </c>
      <c r="AO4" s="138"/>
      <c r="AP4" s="66"/>
      <c r="AQ4" s="66"/>
      <c r="AR4" s="80" t="s">
        <v>11</v>
      </c>
    </row>
    <row r="5" spans="1:44" ht="19" customHeight="1" x14ac:dyDescent="0.25">
      <c r="A5" s="140"/>
      <c r="B5" s="80" t="s">
        <v>12</v>
      </c>
      <c r="C5" s="138">
        <v>3115</v>
      </c>
      <c r="D5" s="138">
        <v>13759</v>
      </c>
      <c r="E5" s="138">
        <v>14205</v>
      </c>
      <c r="F5" s="138">
        <v>17916</v>
      </c>
      <c r="G5" s="138">
        <v>25747</v>
      </c>
      <c r="H5" s="63"/>
      <c r="I5" s="138"/>
      <c r="J5" s="141"/>
      <c r="K5" s="138">
        <f>SUM(C5:G5)</f>
        <v>74742</v>
      </c>
      <c r="L5" s="141">
        <f>K5/H3</f>
        <v>0.4769781555721479</v>
      </c>
      <c r="M5" s="138"/>
      <c r="N5" s="138"/>
      <c r="O5" s="141"/>
      <c r="P5" s="272"/>
      <c r="Q5" s="274"/>
      <c r="R5" s="275"/>
      <c r="S5" s="276"/>
      <c r="T5" s="278"/>
      <c r="U5" s="278"/>
      <c r="V5" s="280"/>
      <c r="W5" s="246"/>
      <c r="X5" s="138">
        <v>2796</v>
      </c>
      <c r="Y5" s="138">
        <v>12342</v>
      </c>
      <c r="Z5" s="138">
        <v>12883</v>
      </c>
      <c r="AA5" s="138">
        <v>17826</v>
      </c>
      <c r="AB5" s="138">
        <v>22780</v>
      </c>
      <c r="AC5" s="138"/>
      <c r="AD5" s="138">
        <f>SUM(X5:AC5)</f>
        <v>68627</v>
      </c>
      <c r="AE5" s="266"/>
      <c r="AF5" s="304"/>
      <c r="AG5" s="269"/>
      <c r="AH5" s="80" t="s">
        <v>12</v>
      </c>
      <c r="AI5" s="138">
        <f t="shared" si="1"/>
        <v>319</v>
      </c>
      <c r="AJ5" s="138">
        <f t="shared" si="2"/>
        <v>1417</v>
      </c>
      <c r="AK5" s="138">
        <f t="shared" si="3"/>
        <v>1322</v>
      </c>
      <c r="AL5" s="138">
        <f t="shared" si="4"/>
        <v>90</v>
      </c>
      <c r="AM5" s="138">
        <f t="shared" si="5"/>
        <v>2967</v>
      </c>
      <c r="AN5" s="138"/>
      <c r="AO5" s="138">
        <f>K5-AD5</f>
        <v>6115</v>
      </c>
      <c r="AP5" s="66"/>
      <c r="AQ5" s="66">
        <f>P3-AF3</f>
        <v>55241</v>
      </c>
      <c r="AR5" s="80" t="s">
        <v>12</v>
      </c>
    </row>
    <row r="6" spans="1:44" s="139" customFormat="1" ht="19" customHeight="1" x14ac:dyDescent="0.25">
      <c r="A6" s="140"/>
      <c r="B6" s="64" t="s">
        <v>20</v>
      </c>
      <c r="C6" s="118">
        <f>SUM(C7:C8)</f>
        <v>3783</v>
      </c>
      <c r="D6" s="64">
        <f>SUM(D7:D8)</f>
        <v>19224</v>
      </c>
      <c r="E6" s="64">
        <f>SUM(E7:E8)</f>
        <v>19175</v>
      </c>
      <c r="F6" s="64">
        <f>SUM(F7:F8)</f>
        <v>19914</v>
      </c>
      <c r="G6" s="64">
        <f>SUM(G7:G8)</f>
        <v>25950</v>
      </c>
      <c r="H6" s="64">
        <f>SUM(C6:G6)</f>
        <v>88046</v>
      </c>
      <c r="I6" s="64"/>
      <c r="J6" s="142"/>
      <c r="K6" s="64"/>
      <c r="L6" s="142"/>
      <c r="M6" s="118"/>
      <c r="N6" s="64"/>
      <c r="O6" s="142"/>
      <c r="P6" s="281">
        <v>327523</v>
      </c>
      <c r="Q6" s="283">
        <f>H6/P6</f>
        <v>0.26882386885806492</v>
      </c>
      <c r="R6" s="285" t="e">
        <f>#REF!/H6</f>
        <v>#REF!</v>
      </c>
      <c r="S6" s="286">
        <f>H6/H129</f>
        <v>1.5737298681224164E-2</v>
      </c>
      <c r="T6" s="281">
        <v>1322</v>
      </c>
      <c r="U6" s="281"/>
      <c r="V6" s="248">
        <f>SUM(T6:U6)</f>
        <v>1322</v>
      </c>
      <c r="W6" s="287" t="s">
        <v>20</v>
      </c>
      <c r="X6" s="75">
        <f>X7+X8</f>
        <v>3503</v>
      </c>
      <c r="Y6" s="75">
        <f t="shared" ref="Y6:AB6" si="6">Y7+Y8</f>
        <v>17028</v>
      </c>
      <c r="Z6" s="75">
        <f t="shared" si="6"/>
        <v>16191</v>
      </c>
      <c r="AA6" s="75">
        <f t="shared" si="6"/>
        <v>14383</v>
      </c>
      <c r="AB6" s="75">
        <f t="shared" si="6"/>
        <v>17448</v>
      </c>
      <c r="AC6" s="143"/>
      <c r="AD6" s="143"/>
      <c r="AE6" s="305">
        <f>AC7+AD8</f>
        <v>68553</v>
      </c>
      <c r="AF6" s="306">
        <v>277849</v>
      </c>
      <c r="AG6" s="307">
        <f t="shared" ref="AG6" si="7">AE6/AF6</f>
        <v>0.24672753905898528</v>
      </c>
      <c r="AH6" s="75" t="s">
        <v>20</v>
      </c>
      <c r="AI6" s="144">
        <f t="shared" si="1"/>
        <v>280</v>
      </c>
      <c r="AJ6" s="144">
        <f t="shared" si="2"/>
        <v>2196</v>
      </c>
      <c r="AK6" s="144">
        <f t="shared" si="3"/>
        <v>2984</v>
      </c>
      <c r="AL6" s="144">
        <f t="shared" si="4"/>
        <v>5531</v>
      </c>
      <c r="AM6" s="144">
        <f t="shared" si="5"/>
        <v>8502</v>
      </c>
      <c r="AN6" s="145"/>
      <c r="AO6" s="145"/>
      <c r="AP6" s="144">
        <f t="shared" ref="AP6:AP66" si="8">H6-AE6</f>
        <v>19493</v>
      </c>
      <c r="AQ6" s="144"/>
      <c r="AR6" s="118" t="s">
        <v>20</v>
      </c>
    </row>
    <row r="7" spans="1:44" ht="19" customHeight="1" x14ac:dyDescent="0.25">
      <c r="A7" s="140"/>
      <c r="B7" s="81" t="s">
        <v>11</v>
      </c>
      <c r="C7" s="146">
        <v>2320</v>
      </c>
      <c r="D7" s="146">
        <v>12715</v>
      </c>
      <c r="E7" s="146">
        <v>12691</v>
      </c>
      <c r="F7" s="146">
        <v>12331</v>
      </c>
      <c r="G7" s="146">
        <v>14723</v>
      </c>
      <c r="H7" s="64"/>
      <c r="I7" s="146">
        <f>SUM(C7:H7)</f>
        <v>54780</v>
      </c>
      <c r="J7" s="147">
        <f>I7/H6</f>
        <v>0.62217477227812734</v>
      </c>
      <c r="K7" s="146"/>
      <c r="L7" s="147"/>
      <c r="M7" s="146"/>
      <c r="N7" s="146"/>
      <c r="O7" s="147"/>
      <c r="P7" s="282"/>
      <c r="Q7" s="284"/>
      <c r="R7" s="285"/>
      <c r="S7" s="286"/>
      <c r="T7" s="282"/>
      <c r="U7" s="282"/>
      <c r="V7" s="249"/>
      <c r="W7" s="288"/>
      <c r="X7" s="146">
        <v>2234</v>
      </c>
      <c r="Y7" s="146">
        <v>11242</v>
      </c>
      <c r="Z7" s="146">
        <v>10510</v>
      </c>
      <c r="AA7" s="146">
        <v>8812</v>
      </c>
      <c r="AB7" s="146">
        <v>9969</v>
      </c>
      <c r="AC7" s="146">
        <f>SUM(X7:AB7)</f>
        <v>42767</v>
      </c>
      <c r="AD7" s="146"/>
      <c r="AE7" s="305"/>
      <c r="AF7" s="306"/>
      <c r="AG7" s="307"/>
      <c r="AH7" s="117" t="s">
        <v>11</v>
      </c>
      <c r="AI7" s="145">
        <f t="shared" si="1"/>
        <v>86</v>
      </c>
      <c r="AJ7" s="145">
        <f t="shared" si="2"/>
        <v>1473</v>
      </c>
      <c r="AK7" s="145">
        <f t="shared" si="3"/>
        <v>2181</v>
      </c>
      <c r="AL7" s="145">
        <f t="shared" si="4"/>
        <v>3519</v>
      </c>
      <c r="AM7" s="145">
        <f t="shared" si="5"/>
        <v>4754</v>
      </c>
      <c r="AN7" s="145">
        <f t="shared" ref="AN7:AN67" si="9">I7-AC7</f>
        <v>12013</v>
      </c>
      <c r="AO7" s="145"/>
      <c r="AP7" s="144"/>
      <c r="AQ7" s="144"/>
      <c r="AR7" s="117" t="s">
        <v>11</v>
      </c>
    </row>
    <row r="8" spans="1:44" ht="19" customHeight="1" x14ac:dyDescent="0.25">
      <c r="A8" s="140"/>
      <c r="B8" s="81" t="s">
        <v>12</v>
      </c>
      <c r="C8" s="146">
        <v>1463</v>
      </c>
      <c r="D8" s="146">
        <v>6509</v>
      </c>
      <c r="E8" s="146">
        <v>6484</v>
      </c>
      <c r="F8" s="146">
        <v>7583</v>
      </c>
      <c r="G8" s="146">
        <v>11227</v>
      </c>
      <c r="H8" s="64"/>
      <c r="I8" s="146"/>
      <c r="J8" s="147"/>
      <c r="K8" s="146">
        <f>SUM(C8:I8)</f>
        <v>33266</v>
      </c>
      <c r="L8" s="147">
        <f>K8/H6</f>
        <v>0.37782522772187266</v>
      </c>
      <c r="M8" s="146"/>
      <c r="N8" s="146"/>
      <c r="O8" s="147"/>
      <c r="P8" s="282"/>
      <c r="Q8" s="284"/>
      <c r="R8" s="285"/>
      <c r="S8" s="286"/>
      <c r="T8" s="282"/>
      <c r="U8" s="282"/>
      <c r="V8" s="249"/>
      <c r="W8" s="288"/>
      <c r="X8" s="146">
        <v>1269</v>
      </c>
      <c r="Y8" s="146">
        <v>5786</v>
      </c>
      <c r="Z8" s="146">
        <v>5681</v>
      </c>
      <c r="AA8" s="146">
        <v>5571</v>
      </c>
      <c r="AB8" s="146">
        <v>7479</v>
      </c>
      <c r="AC8" s="146"/>
      <c r="AD8" s="146">
        <f>SUM(X8:AC8)</f>
        <v>25786</v>
      </c>
      <c r="AE8" s="305"/>
      <c r="AF8" s="306"/>
      <c r="AG8" s="307"/>
      <c r="AH8" s="117" t="s">
        <v>12</v>
      </c>
      <c r="AI8" s="145">
        <f t="shared" si="1"/>
        <v>194</v>
      </c>
      <c r="AJ8" s="145">
        <f t="shared" si="2"/>
        <v>723</v>
      </c>
      <c r="AK8" s="145">
        <f t="shared" si="3"/>
        <v>803</v>
      </c>
      <c r="AL8" s="145">
        <f t="shared" si="4"/>
        <v>2012</v>
      </c>
      <c r="AM8" s="145">
        <f t="shared" si="5"/>
        <v>3748</v>
      </c>
      <c r="AN8" s="145"/>
      <c r="AO8" s="145">
        <f t="shared" ref="AO8:AO68" si="10">K8-AD8</f>
        <v>7480</v>
      </c>
      <c r="AP8" s="144"/>
      <c r="AQ8" s="144">
        <f t="shared" ref="AQ8:AQ68" si="11">P6-AF6</f>
        <v>49674</v>
      </c>
      <c r="AR8" s="117" t="s">
        <v>12</v>
      </c>
    </row>
    <row r="9" spans="1:44" s="139" customFormat="1" ht="19" customHeight="1" x14ac:dyDescent="0.25">
      <c r="A9" s="140"/>
      <c r="B9" s="63" t="s">
        <v>21</v>
      </c>
      <c r="C9" s="63">
        <f>SUM(C10:C11)</f>
        <v>6983</v>
      </c>
      <c r="D9" s="63">
        <f>SUM(D10:D11)</f>
        <v>31570</v>
      </c>
      <c r="E9" s="63">
        <f>SUM(E10:E11)</f>
        <v>32732</v>
      </c>
      <c r="F9" s="63">
        <f>SUM(F10:F11)</f>
        <v>42048</v>
      </c>
      <c r="G9" s="63">
        <f>SUM(G10:G11)</f>
        <v>63001</v>
      </c>
      <c r="H9" s="63">
        <f>SUM(C9:G9)</f>
        <v>176334</v>
      </c>
      <c r="I9" s="63"/>
      <c r="J9" s="136"/>
      <c r="K9" s="63"/>
      <c r="L9" s="136"/>
      <c r="M9" s="63"/>
      <c r="N9" s="63"/>
      <c r="O9" s="136"/>
      <c r="P9" s="271">
        <v>737992</v>
      </c>
      <c r="Q9" s="289">
        <f>H9/P9</f>
        <v>0.23893754945853071</v>
      </c>
      <c r="R9" s="291" t="e">
        <f>#REF!/H9</f>
        <v>#REF!</v>
      </c>
      <c r="S9" s="292">
        <f>H9/H129</f>
        <v>3.151785232327399E-2</v>
      </c>
      <c r="T9" s="271">
        <v>67248</v>
      </c>
      <c r="U9" s="271">
        <v>2733</v>
      </c>
      <c r="V9" s="245">
        <f>SUM(T9:U9)</f>
        <v>69981</v>
      </c>
      <c r="W9" s="245" t="s">
        <v>21</v>
      </c>
      <c r="X9" s="77">
        <f>X10+X11</f>
        <v>6533</v>
      </c>
      <c r="Y9" s="77">
        <f t="shared" ref="Y9:AB9" si="12">Y10+Y11</f>
        <v>29525</v>
      </c>
      <c r="Z9" s="77">
        <f t="shared" si="12"/>
        <v>30078</v>
      </c>
      <c r="AA9" s="77">
        <f t="shared" si="12"/>
        <v>57701</v>
      </c>
      <c r="AB9" s="77">
        <f t="shared" si="12"/>
        <v>71178</v>
      </c>
      <c r="AC9" s="137"/>
      <c r="AD9" s="137"/>
      <c r="AE9" s="266">
        <f>AC10+AD11</f>
        <v>195015</v>
      </c>
      <c r="AF9" s="304">
        <v>709585</v>
      </c>
      <c r="AG9" s="269">
        <f t="shared" ref="AG9" si="13">AE9/AF9</f>
        <v>0.27482965395266246</v>
      </c>
      <c r="AH9" s="77" t="s">
        <v>21</v>
      </c>
      <c r="AI9" s="66">
        <f t="shared" si="1"/>
        <v>450</v>
      </c>
      <c r="AJ9" s="66">
        <f t="shared" si="2"/>
        <v>2045</v>
      </c>
      <c r="AK9" s="66">
        <f t="shared" si="3"/>
        <v>2654</v>
      </c>
      <c r="AL9" s="66">
        <f t="shared" si="4"/>
        <v>-15653</v>
      </c>
      <c r="AM9" s="66">
        <f t="shared" si="5"/>
        <v>-8177</v>
      </c>
      <c r="AN9" s="138"/>
      <c r="AO9" s="138"/>
      <c r="AP9" s="66">
        <f t="shared" si="8"/>
        <v>-18681</v>
      </c>
      <c r="AQ9" s="66"/>
      <c r="AR9" s="63" t="s">
        <v>21</v>
      </c>
    </row>
    <row r="10" spans="1:44" ht="19" customHeight="1" x14ac:dyDescent="0.25">
      <c r="A10" s="140"/>
      <c r="B10" s="80" t="s">
        <v>11</v>
      </c>
      <c r="C10" s="138">
        <v>2717</v>
      </c>
      <c r="D10" s="138">
        <v>12807</v>
      </c>
      <c r="E10" s="138">
        <v>13559</v>
      </c>
      <c r="F10" s="138">
        <v>15407</v>
      </c>
      <c r="G10" s="138">
        <v>21026</v>
      </c>
      <c r="H10" s="63"/>
      <c r="I10" s="138">
        <f>SUM(C10:H10)</f>
        <v>65516</v>
      </c>
      <c r="J10" s="141">
        <f>I10/H9</f>
        <v>0.37154490909297128</v>
      </c>
      <c r="K10" s="138"/>
      <c r="L10" s="141"/>
      <c r="M10" s="138"/>
      <c r="N10" s="138"/>
      <c r="O10" s="141"/>
      <c r="P10" s="272"/>
      <c r="Q10" s="290"/>
      <c r="R10" s="291"/>
      <c r="S10" s="292"/>
      <c r="T10" s="272"/>
      <c r="U10" s="272"/>
      <c r="V10" s="246"/>
      <c r="W10" s="246"/>
      <c r="X10" s="138">
        <v>2718</v>
      </c>
      <c r="Y10" s="138">
        <v>12633</v>
      </c>
      <c r="Z10" s="138">
        <v>12099</v>
      </c>
      <c r="AA10" s="138">
        <v>13448</v>
      </c>
      <c r="AB10" s="138">
        <v>17595</v>
      </c>
      <c r="AC10" s="138">
        <f>SUM(X10:AB10)</f>
        <v>58493</v>
      </c>
      <c r="AD10" s="138"/>
      <c r="AE10" s="266"/>
      <c r="AF10" s="304"/>
      <c r="AG10" s="269"/>
      <c r="AH10" s="80" t="s">
        <v>11</v>
      </c>
      <c r="AI10" s="138">
        <f t="shared" si="1"/>
        <v>-1</v>
      </c>
      <c r="AJ10" s="138">
        <f t="shared" si="2"/>
        <v>174</v>
      </c>
      <c r="AK10" s="138">
        <f t="shared" si="3"/>
        <v>1460</v>
      </c>
      <c r="AL10" s="138">
        <f t="shared" si="4"/>
        <v>1959</v>
      </c>
      <c r="AM10" s="138">
        <f t="shared" si="5"/>
        <v>3431</v>
      </c>
      <c r="AN10" s="138">
        <f t="shared" si="9"/>
        <v>7023</v>
      </c>
      <c r="AO10" s="138"/>
      <c r="AP10" s="66"/>
      <c r="AQ10" s="66"/>
      <c r="AR10" s="80" t="s">
        <v>11</v>
      </c>
    </row>
    <row r="11" spans="1:44" ht="19" customHeight="1" x14ac:dyDescent="0.25">
      <c r="A11" s="140"/>
      <c r="B11" s="80" t="s">
        <v>12</v>
      </c>
      <c r="C11" s="138">
        <v>4266</v>
      </c>
      <c r="D11" s="138">
        <v>18763</v>
      </c>
      <c r="E11" s="138">
        <v>19173</v>
      </c>
      <c r="F11" s="138">
        <v>26641</v>
      </c>
      <c r="G11" s="138">
        <v>41975</v>
      </c>
      <c r="H11" s="63"/>
      <c r="I11" s="138"/>
      <c r="J11" s="141"/>
      <c r="K11" s="138">
        <f>SUM(C11:I11)</f>
        <v>110818</v>
      </c>
      <c r="L11" s="141">
        <f>K11/H9</f>
        <v>0.62845509090702867</v>
      </c>
      <c r="M11" s="138"/>
      <c r="N11" s="138"/>
      <c r="O11" s="141"/>
      <c r="P11" s="272"/>
      <c r="Q11" s="290"/>
      <c r="R11" s="291"/>
      <c r="S11" s="292"/>
      <c r="T11" s="272"/>
      <c r="U11" s="272"/>
      <c r="V11" s="246"/>
      <c r="W11" s="246"/>
      <c r="X11" s="138">
        <v>3815</v>
      </c>
      <c r="Y11" s="138">
        <v>16892</v>
      </c>
      <c r="Z11" s="138">
        <v>17979</v>
      </c>
      <c r="AA11" s="138">
        <v>44253</v>
      </c>
      <c r="AB11" s="138">
        <v>53583</v>
      </c>
      <c r="AC11" s="138"/>
      <c r="AD11" s="138">
        <f>SUM(X11:AC11)</f>
        <v>136522</v>
      </c>
      <c r="AE11" s="266"/>
      <c r="AF11" s="304"/>
      <c r="AG11" s="269"/>
      <c r="AH11" s="80" t="s">
        <v>12</v>
      </c>
      <c r="AI11" s="138">
        <f t="shared" si="1"/>
        <v>451</v>
      </c>
      <c r="AJ11" s="138">
        <f t="shared" si="2"/>
        <v>1871</v>
      </c>
      <c r="AK11" s="138">
        <f t="shared" si="3"/>
        <v>1194</v>
      </c>
      <c r="AL11" s="138">
        <f t="shared" si="4"/>
        <v>-17612</v>
      </c>
      <c r="AM11" s="138">
        <f t="shared" si="5"/>
        <v>-11608</v>
      </c>
      <c r="AN11" s="138"/>
      <c r="AO11" s="138">
        <f t="shared" si="10"/>
        <v>-25704</v>
      </c>
      <c r="AP11" s="66"/>
      <c r="AQ11" s="66">
        <f t="shared" si="11"/>
        <v>28407</v>
      </c>
      <c r="AR11" s="80" t="s">
        <v>12</v>
      </c>
    </row>
    <row r="12" spans="1:44" s="139" customFormat="1" ht="19" customHeight="1" x14ac:dyDescent="0.25">
      <c r="A12" s="140"/>
      <c r="B12" s="64" t="s">
        <v>22</v>
      </c>
      <c r="C12" s="118">
        <f>SUM(C13:C14)</f>
        <v>5717</v>
      </c>
      <c r="D12" s="64">
        <f>SUM(D13:D14)</f>
        <v>28393</v>
      </c>
      <c r="E12" s="64">
        <f>SUM(E13:E14)</f>
        <v>29635</v>
      </c>
      <c r="F12" s="64">
        <f>SUM(F13:F14)</f>
        <v>31674</v>
      </c>
      <c r="G12" s="64">
        <f>SUM(G13:G14)</f>
        <v>42030</v>
      </c>
      <c r="H12" s="64">
        <f>SUM(C12:G12)</f>
        <v>137449</v>
      </c>
      <c r="I12" s="64"/>
      <c r="J12" s="142"/>
      <c r="K12" s="64"/>
      <c r="L12" s="142"/>
      <c r="M12" s="64"/>
      <c r="N12" s="64"/>
      <c r="O12" s="142"/>
      <c r="P12" s="281">
        <v>519386</v>
      </c>
      <c r="Q12" s="283">
        <f>H12/P12</f>
        <v>0.26463747578871977</v>
      </c>
      <c r="R12" s="285" t="e">
        <f>#REF!/H12</f>
        <v>#REF!</v>
      </c>
      <c r="S12" s="286">
        <f>H12/H129</f>
        <v>2.4567566572423281E-2</v>
      </c>
      <c r="T12" s="281">
        <v>4996</v>
      </c>
      <c r="U12" s="281">
        <v>198</v>
      </c>
      <c r="V12" s="248">
        <f>SUM(T12:U12)</f>
        <v>5194</v>
      </c>
      <c r="W12" s="287" t="s">
        <v>22</v>
      </c>
      <c r="X12" s="75">
        <f>X13+X14</f>
        <v>5366</v>
      </c>
      <c r="Y12" s="75">
        <f t="shared" ref="Y12:AB12" si="14">Y13+Y14</f>
        <v>26361</v>
      </c>
      <c r="Z12" s="75">
        <f t="shared" si="14"/>
        <v>26169</v>
      </c>
      <c r="AA12" s="75">
        <f t="shared" si="14"/>
        <v>25498</v>
      </c>
      <c r="AB12" s="75">
        <f t="shared" si="14"/>
        <v>32336</v>
      </c>
      <c r="AC12" s="67"/>
      <c r="AD12" s="67"/>
      <c r="AE12" s="305">
        <f>AC13+AD14</f>
        <v>115730</v>
      </c>
      <c r="AF12" s="306">
        <v>458636</v>
      </c>
      <c r="AG12" s="307">
        <f t="shared" ref="AG12" si="15">AE12/AF12</f>
        <v>0.25233518520133613</v>
      </c>
      <c r="AH12" s="75" t="s">
        <v>22</v>
      </c>
      <c r="AI12" s="144">
        <f t="shared" si="1"/>
        <v>351</v>
      </c>
      <c r="AJ12" s="144">
        <f t="shared" si="2"/>
        <v>2032</v>
      </c>
      <c r="AK12" s="144">
        <f t="shared" si="3"/>
        <v>3466</v>
      </c>
      <c r="AL12" s="144">
        <f t="shared" si="4"/>
        <v>6176</v>
      </c>
      <c r="AM12" s="144">
        <f t="shared" si="5"/>
        <v>9694</v>
      </c>
      <c r="AN12" s="145"/>
      <c r="AO12" s="145"/>
      <c r="AP12" s="144">
        <f t="shared" si="8"/>
        <v>21719</v>
      </c>
      <c r="AQ12" s="144"/>
      <c r="AR12" s="64" t="s">
        <v>22</v>
      </c>
    </row>
    <row r="13" spans="1:44" ht="19" customHeight="1" x14ac:dyDescent="0.25">
      <c r="A13" s="140"/>
      <c r="B13" s="81" t="s">
        <v>11</v>
      </c>
      <c r="C13" s="146">
        <v>2339</v>
      </c>
      <c r="D13" s="146">
        <v>12207</v>
      </c>
      <c r="E13" s="146">
        <v>13048</v>
      </c>
      <c r="F13" s="146">
        <v>13337</v>
      </c>
      <c r="G13" s="146">
        <v>15849</v>
      </c>
      <c r="H13" s="64"/>
      <c r="I13" s="146">
        <f>SUM(C13:H13)</f>
        <v>56780</v>
      </c>
      <c r="J13" s="147">
        <f>I13/H12</f>
        <v>0.41309867660004801</v>
      </c>
      <c r="K13" s="146"/>
      <c r="L13" s="147"/>
      <c r="M13" s="146"/>
      <c r="N13" s="146"/>
      <c r="O13" s="147"/>
      <c r="P13" s="282"/>
      <c r="Q13" s="284"/>
      <c r="R13" s="285"/>
      <c r="S13" s="286"/>
      <c r="T13" s="282"/>
      <c r="U13" s="282"/>
      <c r="V13" s="249"/>
      <c r="W13" s="288"/>
      <c r="X13" s="146">
        <v>2267</v>
      </c>
      <c r="Y13" s="146">
        <v>11937</v>
      </c>
      <c r="Z13" s="146">
        <v>11780</v>
      </c>
      <c r="AA13" s="146">
        <v>11242</v>
      </c>
      <c r="AB13" s="146">
        <v>13369</v>
      </c>
      <c r="AC13" s="146">
        <f>SUM(X13:AB13)</f>
        <v>50595</v>
      </c>
      <c r="AD13" s="146"/>
      <c r="AE13" s="305"/>
      <c r="AF13" s="306"/>
      <c r="AG13" s="307"/>
      <c r="AH13" s="117" t="s">
        <v>11</v>
      </c>
      <c r="AI13" s="145">
        <f t="shared" si="1"/>
        <v>72</v>
      </c>
      <c r="AJ13" s="145">
        <f t="shared" si="2"/>
        <v>270</v>
      </c>
      <c r="AK13" s="145">
        <f t="shared" si="3"/>
        <v>1268</v>
      </c>
      <c r="AL13" s="145">
        <f t="shared" si="4"/>
        <v>2095</v>
      </c>
      <c r="AM13" s="145">
        <f t="shared" si="5"/>
        <v>2480</v>
      </c>
      <c r="AN13" s="145">
        <f t="shared" si="9"/>
        <v>6185</v>
      </c>
      <c r="AO13" s="145"/>
      <c r="AP13" s="144"/>
      <c r="AQ13" s="144"/>
      <c r="AR13" s="81" t="s">
        <v>11</v>
      </c>
    </row>
    <row r="14" spans="1:44" ht="19" customHeight="1" x14ac:dyDescent="0.25">
      <c r="A14" s="140"/>
      <c r="B14" s="81" t="s">
        <v>12</v>
      </c>
      <c r="C14" s="146">
        <v>3378</v>
      </c>
      <c r="D14" s="146">
        <v>16186</v>
      </c>
      <c r="E14" s="146">
        <v>16587</v>
      </c>
      <c r="F14" s="146">
        <v>18337</v>
      </c>
      <c r="G14" s="146">
        <v>26181</v>
      </c>
      <c r="H14" s="64"/>
      <c r="I14" s="146"/>
      <c r="J14" s="147"/>
      <c r="K14" s="146">
        <f>SUM(C14:I14)</f>
        <v>80669</v>
      </c>
      <c r="L14" s="147">
        <f>K14/H12</f>
        <v>0.58690132339995194</v>
      </c>
      <c r="M14" s="146"/>
      <c r="N14" s="146"/>
      <c r="O14" s="147"/>
      <c r="P14" s="282"/>
      <c r="Q14" s="284"/>
      <c r="R14" s="285"/>
      <c r="S14" s="286"/>
      <c r="T14" s="282"/>
      <c r="U14" s="282"/>
      <c r="V14" s="249"/>
      <c r="W14" s="288"/>
      <c r="X14" s="146">
        <v>3099</v>
      </c>
      <c r="Y14" s="146">
        <v>14424</v>
      </c>
      <c r="Z14" s="146">
        <v>14389</v>
      </c>
      <c r="AA14" s="146">
        <v>14256</v>
      </c>
      <c r="AB14" s="146">
        <v>18967</v>
      </c>
      <c r="AC14" s="146"/>
      <c r="AD14" s="146">
        <f>SUM(X14:AC14)</f>
        <v>65135</v>
      </c>
      <c r="AE14" s="305"/>
      <c r="AF14" s="306"/>
      <c r="AG14" s="307"/>
      <c r="AH14" s="117" t="s">
        <v>12</v>
      </c>
      <c r="AI14" s="145">
        <f t="shared" si="1"/>
        <v>279</v>
      </c>
      <c r="AJ14" s="145">
        <f t="shared" si="2"/>
        <v>1762</v>
      </c>
      <c r="AK14" s="145">
        <f t="shared" si="3"/>
        <v>2198</v>
      </c>
      <c r="AL14" s="145">
        <f t="shared" si="4"/>
        <v>4081</v>
      </c>
      <c r="AM14" s="145">
        <f t="shared" si="5"/>
        <v>7214</v>
      </c>
      <c r="AN14" s="145"/>
      <c r="AO14" s="145">
        <f t="shared" si="10"/>
        <v>15534</v>
      </c>
      <c r="AP14" s="144"/>
      <c r="AQ14" s="144">
        <f t="shared" si="11"/>
        <v>60750</v>
      </c>
      <c r="AR14" s="81" t="s">
        <v>12</v>
      </c>
    </row>
    <row r="15" spans="1:44" s="139" customFormat="1" ht="19" customHeight="1" x14ac:dyDescent="0.25">
      <c r="A15" s="140"/>
      <c r="B15" s="63" t="s">
        <v>23</v>
      </c>
      <c r="C15" s="63">
        <f>SUM(C16:C17)</f>
        <v>4326</v>
      </c>
      <c r="D15" s="63">
        <f>SUM(D16:D17)</f>
        <v>21299</v>
      </c>
      <c r="E15" s="63">
        <f>SUM(E16:E17)</f>
        <v>20848</v>
      </c>
      <c r="F15" s="63">
        <f>SUM(F16:F17)</f>
        <v>23369</v>
      </c>
      <c r="G15" s="63">
        <f>SUM(G16:G17)</f>
        <v>32582</v>
      </c>
      <c r="H15" s="63">
        <f>SUM(C15:G15)</f>
        <v>102424</v>
      </c>
      <c r="I15" s="63"/>
      <c r="J15" s="136"/>
      <c r="K15" s="63"/>
      <c r="L15" s="136"/>
      <c r="M15" s="63"/>
      <c r="N15" s="63"/>
      <c r="O15" s="136"/>
      <c r="P15" s="271">
        <v>385190</v>
      </c>
      <c r="Q15" s="289">
        <f>H15/P15</f>
        <v>0.26590513772423996</v>
      </c>
      <c r="R15" s="293" t="e">
        <f>#REF!/H15</f>
        <v>#REF!</v>
      </c>
      <c r="S15" s="292">
        <f>H15/H129</f>
        <v>1.8307215320692637E-2</v>
      </c>
      <c r="T15" s="271">
        <v>488</v>
      </c>
      <c r="U15" s="271">
        <v>441</v>
      </c>
      <c r="V15" s="245">
        <f>SUM(T15:U15)</f>
        <v>929</v>
      </c>
      <c r="W15" s="245" t="s">
        <v>23</v>
      </c>
      <c r="X15" s="77">
        <f>X16+X17</f>
        <v>4150</v>
      </c>
      <c r="Y15" s="77">
        <f t="shared" ref="Y15:AB15" si="16">Y16+Y17</f>
        <v>19696</v>
      </c>
      <c r="Z15" s="77">
        <f t="shared" si="16"/>
        <v>18133</v>
      </c>
      <c r="AA15" s="77">
        <f t="shared" si="16"/>
        <v>17933</v>
      </c>
      <c r="AB15" s="77">
        <f t="shared" si="16"/>
        <v>23097</v>
      </c>
      <c r="AC15" s="77"/>
      <c r="AD15" s="77"/>
      <c r="AE15" s="266">
        <f>AC16+AD17</f>
        <v>83009</v>
      </c>
      <c r="AF15" s="304">
        <v>331217</v>
      </c>
      <c r="AG15" s="269">
        <f t="shared" ref="AG15" si="17">AE15/AF15</f>
        <v>0.25061817479175286</v>
      </c>
      <c r="AH15" s="77" t="s">
        <v>23</v>
      </c>
      <c r="AI15" s="66">
        <f t="shared" si="1"/>
        <v>176</v>
      </c>
      <c r="AJ15" s="66">
        <f t="shared" si="2"/>
        <v>1603</v>
      </c>
      <c r="AK15" s="66">
        <f t="shared" si="3"/>
        <v>2715</v>
      </c>
      <c r="AL15" s="66">
        <f t="shared" si="4"/>
        <v>5436</v>
      </c>
      <c r="AM15" s="66">
        <f t="shared" si="5"/>
        <v>9485</v>
      </c>
      <c r="AN15" s="138"/>
      <c r="AO15" s="138"/>
      <c r="AP15" s="66">
        <f t="shared" si="8"/>
        <v>19415</v>
      </c>
      <c r="AQ15" s="66"/>
      <c r="AR15" s="63" t="s">
        <v>23</v>
      </c>
    </row>
    <row r="16" spans="1:44" ht="19" customHeight="1" x14ac:dyDescent="0.25">
      <c r="A16" s="140"/>
      <c r="B16" s="80" t="s">
        <v>11</v>
      </c>
      <c r="C16" s="138">
        <v>2502</v>
      </c>
      <c r="D16" s="138">
        <v>12808</v>
      </c>
      <c r="E16" s="138">
        <v>12636</v>
      </c>
      <c r="F16" s="138">
        <v>13394</v>
      </c>
      <c r="G16" s="138">
        <v>16904</v>
      </c>
      <c r="H16" s="63"/>
      <c r="I16" s="138">
        <f>SUM(C16:H16)</f>
        <v>58244</v>
      </c>
      <c r="J16" s="141">
        <f>I16/H15</f>
        <v>0.56865578380067172</v>
      </c>
      <c r="K16" s="138"/>
      <c r="L16" s="141"/>
      <c r="M16" s="138"/>
      <c r="N16" s="138"/>
      <c r="O16" s="141"/>
      <c r="P16" s="272"/>
      <c r="Q16" s="290"/>
      <c r="R16" s="294"/>
      <c r="S16" s="292"/>
      <c r="T16" s="272"/>
      <c r="U16" s="272"/>
      <c r="V16" s="246"/>
      <c r="W16" s="246"/>
      <c r="X16" s="138">
        <v>2537</v>
      </c>
      <c r="Y16" s="138">
        <v>12323</v>
      </c>
      <c r="Z16" s="138">
        <v>11196</v>
      </c>
      <c r="AA16" s="138">
        <v>11239</v>
      </c>
      <c r="AB16" s="138">
        <v>13252</v>
      </c>
      <c r="AC16" s="138">
        <f>SUM(X16:AB16)</f>
        <v>50547</v>
      </c>
      <c r="AD16" s="138"/>
      <c r="AE16" s="266"/>
      <c r="AF16" s="304"/>
      <c r="AG16" s="269"/>
      <c r="AH16" s="80" t="s">
        <v>11</v>
      </c>
      <c r="AI16" s="138">
        <f t="shared" si="1"/>
        <v>-35</v>
      </c>
      <c r="AJ16" s="138">
        <f t="shared" si="2"/>
        <v>485</v>
      </c>
      <c r="AK16" s="138">
        <f t="shared" si="3"/>
        <v>1440</v>
      </c>
      <c r="AL16" s="138">
        <f t="shared" si="4"/>
        <v>2155</v>
      </c>
      <c r="AM16" s="138">
        <f t="shared" si="5"/>
        <v>3652</v>
      </c>
      <c r="AN16" s="138">
        <f t="shared" si="9"/>
        <v>7697</v>
      </c>
      <c r="AO16" s="138"/>
      <c r="AP16" s="66"/>
      <c r="AQ16" s="66"/>
      <c r="AR16" s="80" t="s">
        <v>11</v>
      </c>
    </row>
    <row r="17" spans="1:44" ht="19" customHeight="1" x14ac:dyDescent="0.25">
      <c r="A17" s="140"/>
      <c r="B17" s="80" t="s">
        <v>12</v>
      </c>
      <c r="C17" s="138">
        <v>1824</v>
      </c>
      <c r="D17" s="138">
        <v>8491</v>
      </c>
      <c r="E17" s="138">
        <v>8212</v>
      </c>
      <c r="F17" s="138">
        <v>9975</v>
      </c>
      <c r="G17" s="138">
        <v>15678</v>
      </c>
      <c r="H17" s="63"/>
      <c r="I17" s="138"/>
      <c r="J17" s="141"/>
      <c r="K17" s="138">
        <f>SUM(C17:I17)</f>
        <v>44180</v>
      </c>
      <c r="L17" s="141">
        <f>K17/H15</f>
        <v>0.43134421619932828</v>
      </c>
      <c r="M17" s="138"/>
      <c r="N17" s="138"/>
      <c r="O17" s="141"/>
      <c r="P17" s="272"/>
      <c r="Q17" s="290"/>
      <c r="R17" s="294"/>
      <c r="S17" s="292"/>
      <c r="T17" s="272"/>
      <c r="U17" s="272"/>
      <c r="V17" s="246"/>
      <c r="W17" s="246"/>
      <c r="X17" s="138">
        <v>1613</v>
      </c>
      <c r="Y17" s="138">
        <v>7373</v>
      </c>
      <c r="Z17" s="138">
        <v>6937</v>
      </c>
      <c r="AA17" s="138">
        <v>6694</v>
      </c>
      <c r="AB17" s="138">
        <v>9845</v>
      </c>
      <c r="AC17" s="138"/>
      <c r="AD17" s="138">
        <f>SUM(X17:AC17)</f>
        <v>32462</v>
      </c>
      <c r="AE17" s="266"/>
      <c r="AF17" s="304"/>
      <c r="AG17" s="269"/>
      <c r="AH17" s="80" t="s">
        <v>12</v>
      </c>
      <c r="AI17" s="138">
        <f t="shared" si="1"/>
        <v>211</v>
      </c>
      <c r="AJ17" s="138">
        <f t="shared" si="2"/>
        <v>1118</v>
      </c>
      <c r="AK17" s="138">
        <f t="shared" si="3"/>
        <v>1275</v>
      </c>
      <c r="AL17" s="138">
        <f t="shared" si="4"/>
        <v>3281</v>
      </c>
      <c r="AM17" s="138">
        <f t="shared" si="5"/>
        <v>5833</v>
      </c>
      <c r="AN17" s="138"/>
      <c r="AO17" s="138">
        <f t="shared" si="10"/>
        <v>11718</v>
      </c>
      <c r="AP17" s="66"/>
      <c r="AQ17" s="66">
        <f t="shared" si="11"/>
        <v>53973</v>
      </c>
      <c r="AR17" s="80" t="s">
        <v>12</v>
      </c>
    </row>
    <row r="18" spans="1:44" s="139" customFormat="1" ht="19" customHeight="1" x14ac:dyDescent="0.25">
      <c r="A18" s="140"/>
      <c r="B18" s="64" t="s">
        <v>24</v>
      </c>
      <c r="C18" s="118">
        <f>SUM(C19:C20)</f>
        <v>2650</v>
      </c>
      <c r="D18" s="64">
        <f>SUM(D19:D20)</f>
        <v>13291</v>
      </c>
      <c r="E18" s="64">
        <f>SUM(E19:E20)</f>
        <v>13798</v>
      </c>
      <c r="F18" s="64">
        <f>SUM(F19:F20)</f>
        <v>14410</v>
      </c>
      <c r="G18" s="64">
        <f>SUM(G19:G20)</f>
        <v>18565</v>
      </c>
      <c r="H18" s="64">
        <f>SUM(C18:G18)</f>
        <v>62714</v>
      </c>
      <c r="I18" s="64"/>
      <c r="J18" s="142"/>
      <c r="K18" s="64"/>
      <c r="L18" s="142"/>
      <c r="M18" s="64"/>
      <c r="N18" s="64"/>
      <c r="O18" s="142"/>
      <c r="P18" s="281">
        <v>242986</v>
      </c>
      <c r="Q18" s="283">
        <f>H18/P18</f>
        <v>0.25809717432280049</v>
      </c>
      <c r="R18" s="285" t="e">
        <f>#REF!/H18</f>
        <v>#REF!</v>
      </c>
      <c r="S18" s="286">
        <f>H18/H129</f>
        <v>1.1209469476118079E-2</v>
      </c>
      <c r="T18" s="281">
        <v>242</v>
      </c>
      <c r="U18" s="281">
        <v>160</v>
      </c>
      <c r="V18" s="248">
        <f>SUM(T18:U18)</f>
        <v>402</v>
      </c>
      <c r="W18" s="287" t="s">
        <v>24</v>
      </c>
      <c r="X18" s="75">
        <f>X19+X20</f>
        <v>2425</v>
      </c>
      <c r="Y18" s="75">
        <f t="shared" ref="Y18:AB18" si="18">Y19+Y20</f>
        <v>12061</v>
      </c>
      <c r="Z18" s="75">
        <f t="shared" si="18"/>
        <v>11789</v>
      </c>
      <c r="AA18" s="75">
        <f t="shared" si="18"/>
        <v>9927</v>
      </c>
      <c r="AB18" s="75">
        <f t="shared" si="18"/>
        <v>12208</v>
      </c>
      <c r="AC18" s="67"/>
      <c r="AD18" s="67"/>
      <c r="AE18" s="305">
        <f>AC19+AD20</f>
        <v>48410</v>
      </c>
      <c r="AF18" s="306">
        <v>209939</v>
      </c>
      <c r="AG18" s="307">
        <f t="shared" ref="AG18" si="19">AE18/AF18</f>
        <v>0.23059079065823881</v>
      </c>
      <c r="AH18" s="75" t="s">
        <v>24</v>
      </c>
      <c r="AI18" s="144">
        <f t="shared" si="1"/>
        <v>225</v>
      </c>
      <c r="AJ18" s="144">
        <f t="shared" si="2"/>
        <v>1230</v>
      </c>
      <c r="AK18" s="144">
        <f t="shared" si="3"/>
        <v>2009</v>
      </c>
      <c r="AL18" s="144">
        <f t="shared" si="4"/>
        <v>4483</v>
      </c>
      <c r="AM18" s="144">
        <f t="shared" si="5"/>
        <v>6357</v>
      </c>
      <c r="AN18" s="145"/>
      <c r="AO18" s="145"/>
      <c r="AP18" s="144">
        <f t="shared" si="8"/>
        <v>14304</v>
      </c>
      <c r="AQ18" s="144"/>
      <c r="AR18" s="118" t="s">
        <v>24</v>
      </c>
    </row>
    <row r="19" spans="1:44" ht="19" customHeight="1" x14ac:dyDescent="0.25">
      <c r="A19" s="140"/>
      <c r="B19" s="81" t="s">
        <v>11</v>
      </c>
      <c r="C19" s="146">
        <v>1560</v>
      </c>
      <c r="D19" s="146">
        <v>8124</v>
      </c>
      <c r="E19" s="146">
        <v>8469</v>
      </c>
      <c r="F19" s="146">
        <v>8143</v>
      </c>
      <c r="G19" s="146">
        <v>9420</v>
      </c>
      <c r="H19" s="64"/>
      <c r="I19" s="146">
        <f>SUM(C19:H19)</f>
        <v>35716</v>
      </c>
      <c r="J19" s="147">
        <f>I19/H18</f>
        <v>0.56950601141690849</v>
      </c>
      <c r="K19" s="146"/>
      <c r="L19" s="147"/>
      <c r="M19" s="146"/>
      <c r="N19" s="146"/>
      <c r="O19" s="147"/>
      <c r="P19" s="282"/>
      <c r="Q19" s="284"/>
      <c r="R19" s="285"/>
      <c r="S19" s="286"/>
      <c r="T19" s="282"/>
      <c r="U19" s="282"/>
      <c r="V19" s="249"/>
      <c r="W19" s="288"/>
      <c r="X19" s="146">
        <v>1429</v>
      </c>
      <c r="Y19" s="146">
        <v>7382</v>
      </c>
      <c r="Z19" s="146">
        <v>7140</v>
      </c>
      <c r="AA19" s="146">
        <v>5902</v>
      </c>
      <c r="AB19" s="146">
        <v>6845</v>
      </c>
      <c r="AC19" s="146">
        <f>SUM(X19:AB19)</f>
        <v>28698</v>
      </c>
      <c r="AD19" s="146"/>
      <c r="AE19" s="305"/>
      <c r="AF19" s="306"/>
      <c r="AG19" s="307"/>
      <c r="AH19" s="117" t="s">
        <v>11</v>
      </c>
      <c r="AI19" s="145">
        <f t="shared" si="1"/>
        <v>131</v>
      </c>
      <c r="AJ19" s="145">
        <f t="shared" si="2"/>
        <v>742</v>
      </c>
      <c r="AK19" s="145">
        <f t="shared" si="3"/>
        <v>1329</v>
      </c>
      <c r="AL19" s="145">
        <f t="shared" si="4"/>
        <v>2241</v>
      </c>
      <c r="AM19" s="145">
        <f t="shared" si="5"/>
        <v>2575</v>
      </c>
      <c r="AN19" s="145">
        <f t="shared" si="9"/>
        <v>7018</v>
      </c>
      <c r="AO19" s="145"/>
      <c r="AP19" s="144"/>
      <c r="AQ19" s="144"/>
      <c r="AR19" s="117" t="s">
        <v>11</v>
      </c>
    </row>
    <row r="20" spans="1:44" ht="19" customHeight="1" x14ac:dyDescent="0.25">
      <c r="A20" s="140"/>
      <c r="B20" s="81" t="s">
        <v>12</v>
      </c>
      <c r="C20" s="146">
        <v>1090</v>
      </c>
      <c r="D20" s="146">
        <v>5167</v>
      </c>
      <c r="E20" s="146">
        <v>5329</v>
      </c>
      <c r="F20" s="146">
        <v>6267</v>
      </c>
      <c r="G20" s="146">
        <v>9145</v>
      </c>
      <c r="H20" s="64"/>
      <c r="I20" s="146"/>
      <c r="J20" s="147"/>
      <c r="K20" s="146">
        <f>SUM(C20:I20)</f>
        <v>26998</v>
      </c>
      <c r="L20" s="147">
        <f>K20/H18</f>
        <v>0.43049398858309151</v>
      </c>
      <c r="M20" s="146"/>
      <c r="N20" s="146"/>
      <c r="O20" s="147"/>
      <c r="P20" s="282"/>
      <c r="Q20" s="284"/>
      <c r="R20" s="285"/>
      <c r="S20" s="286"/>
      <c r="T20" s="282"/>
      <c r="U20" s="282"/>
      <c r="V20" s="249"/>
      <c r="W20" s="288"/>
      <c r="X20" s="146">
        <v>996</v>
      </c>
      <c r="Y20" s="146">
        <v>4679</v>
      </c>
      <c r="Z20" s="146">
        <v>4649</v>
      </c>
      <c r="AA20" s="146">
        <v>4025</v>
      </c>
      <c r="AB20" s="146">
        <v>5363</v>
      </c>
      <c r="AC20" s="146"/>
      <c r="AD20" s="146">
        <f>SUM(X20:AC20)</f>
        <v>19712</v>
      </c>
      <c r="AE20" s="305"/>
      <c r="AF20" s="306"/>
      <c r="AG20" s="307"/>
      <c r="AH20" s="117" t="s">
        <v>12</v>
      </c>
      <c r="AI20" s="145">
        <f t="shared" si="1"/>
        <v>94</v>
      </c>
      <c r="AJ20" s="145">
        <f t="shared" si="2"/>
        <v>488</v>
      </c>
      <c r="AK20" s="145">
        <f t="shared" si="3"/>
        <v>680</v>
      </c>
      <c r="AL20" s="145">
        <f t="shared" si="4"/>
        <v>2242</v>
      </c>
      <c r="AM20" s="145">
        <f t="shared" si="5"/>
        <v>3782</v>
      </c>
      <c r="AN20" s="145"/>
      <c r="AO20" s="145">
        <f t="shared" si="10"/>
        <v>7286</v>
      </c>
      <c r="AP20" s="144"/>
      <c r="AQ20" s="144">
        <f t="shared" si="11"/>
        <v>33047</v>
      </c>
      <c r="AR20" s="117" t="s">
        <v>12</v>
      </c>
    </row>
    <row r="21" spans="1:44" s="139" customFormat="1" ht="19" customHeight="1" x14ac:dyDescent="0.25">
      <c r="A21" s="295" t="s">
        <v>3</v>
      </c>
      <c r="B21" s="63" t="s">
        <v>25</v>
      </c>
      <c r="C21" s="63">
        <f>SUM(C22:C23)</f>
        <v>3841</v>
      </c>
      <c r="D21" s="63">
        <f>SUM(D22:D23)</f>
        <v>18341</v>
      </c>
      <c r="E21" s="63">
        <f>SUM(E22:E23)</f>
        <v>19738</v>
      </c>
      <c r="F21" s="63">
        <f>SUM(F22:F23)</f>
        <v>21037</v>
      </c>
      <c r="G21" s="63">
        <f>SUM(G22:G23)</f>
        <v>28232</v>
      </c>
      <c r="H21" s="63">
        <f>SUM(C21:G21)</f>
        <v>91189</v>
      </c>
      <c r="I21" s="63"/>
      <c r="J21" s="136"/>
      <c r="K21" s="63"/>
      <c r="L21" s="136"/>
      <c r="M21" s="63"/>
      <c r="N21" s="63"/>
      <c r="O21" s="136"/>
      <c r="P21" s="271">
        <v>372579</v>
      </c>
      <c r="Q21" s="289">
        <f>H21/P21</f>
        <v>0.24475077768741663</v>
      </c>
      <c r="R21" s="291" t="e">
        <f>#REF!/H21</f>
        <v>#REF!</v>
      </c>
      <c r="S21" s="292">
        <f>H21/H129</f>
        <v>1.6299076953435142E-2</v>
      </c>
      <c r="T21" s="271">
        <v>5899</v>
      </c>
      <c r="U21" s="271"/>
      <c r="V21" s="245">
        <f>SUM(T21:U21)</f>
        <v>5899</v>
      </c>
      <c r="W21" s="245" t="s">
        <v>25</v>
      </c>
      <c r="X21" s="77">
        <f>X22+X23</f>
        <v>3537</v>
      </c>
      <c r="Y21" s="77">
        <f t="shared" ref="Y21:AB21" si="20">Y22+Y23</f>
        <v>17144</v>
      </c>
      <c r="Z21" s="77">
        <f t="shared" si="20"/>
        <v>17432</v>
      </c>
      <c r="AA21" s="77">
        <f t="shared" si="20"/>
        <v>15665</v>
      </c>
      <c r="AB21" s="77">
        <f t="shared" si="20"/>
        <v>19440</v>
      </c>
      <c r="AC21" s="77"/>
      <c r="AD21" s="77"/>
      <c r="AE21" s="266">
        <f>AC22+AD23</f>
        <v>73218</v>
      </c>
      <c r="AF21" s="304">
        <v>323879</v>
      </c>
      <c r="AG21" s="269">
        <f t="shared" ref="AG21" si="21">AE21/AF21</f>
        <v>0.22606590732958914</v>
      </c>
      <c r="AH21" s="77" t="s">
        <v>25</v>
      </c>
      <c r="AI21" s="66">
        <f t="shared" si="1"/>
        <v>304</v>
      </c>
      <c r="AJ21" s="66">
        <f t="shared" si="2"/>
        <v>1197</v>
      </c>
      <c r="AK21" s="66">
        <f t="shared" si="3"/>
        <v>2306</v>
      </c>
      <c r="AL21" s="66">
        <f t="shared" si="4"/>
        <v>5372</v>
      </c>
      <c r="AM21" s="66">
        <f t="shared" si="5"/>
        <v>8792</v>
      </c>
      <c r="AN21" s="138"/>
      <c r="AO21" s="138"/>
      <c r="AP21" s="66">
        <f t="shared" si="8"/>
        <v>17971</v>
      </c>
      <c r="AQ21" s="66"/>
      <c r="AR21" s="63" t="s">
        <v>25</v>
      </c>
    </row>
    <row r="22" spans="1:44" ht="19" customHeight="1" x14ac:dyDescent="0.25">
      <c r="A22" s="296"/>
      <c r="B22" s="80" t="s">
        <v>11</v>
      </c>
      <c r="C22" s="138">
        <v>1597</v>
      </c>
      <c r="D22" s="138">
        <v>8097</v>
      </c>
      <c r="E22" s="138">
        <v>8962</v>
      </c>
      <c r="F22" s="138">
        <v>8867</v>
      </c>
      <c r="G22" s="138">
        <v>10790</v>
      </c>
      <c r="H22" s="63"/>
      <c r="I22" s="138">
        <f>SUM(C22:H22)</f>
        <v>38313</v>
      </c>
      <c r="J22" s="141">
        <f>I22/H21</f>
        <v>0.42014936012018994</v>
      </c>
      <c r="K22" s="138"/>
      <c r="L22" s="141"/>
      <c r="M22" s="138"/>
      <c r="N22" s="138"/>
      <c r="O22" s="141"/>
      <c r="P22" s="272"/>
      <c r="Q22" s="290"/>
      <c r="R22" s="291"/>
      <c r="S22" s="292"/>
      <c r="T22" s="272"/>
      <c r="U22" s="272"/>
      <c r="V22" s="246"/>
      <c r="W22" s="246"/>
      <c r="X22" s="138">
        <v>1555</v>
      </c>
      <c r="Y22" s="138">
        <v>7558</v>
      </c>
      <c r="Z22" s="138">
        <v>7687</v>
      </c>
      <c r="AA22" s="138">
        <v>6544</v>
      </c>
      <c r="AB22" s="138">
        <v>7438</v>
      </c>
      <c r="AC22" s="138">
        <f>SUM(X22:AB22)</f>
        <v>30782</v>
      </c>
      <c r="AD22" s="138"/>
      <c r="AE22" s="266"/>
      <c r="AF22" s="304"/>
      <c r="AG22" s="269"/>
      <c r="AH22" s="80" t="s">
        <v>11</v>
      </c>
      <c r="AI22" s="138">
        <f t="shared" si="1"/>
        <v>42</v>
      </c>
      <c r="AJ22" s="138">
        <f t="shared" si="2"/>
        <v>539</v>
      </c>
      <c r="AK22" s="138">
        <f t="shared" si="3"/>
        <v>1275</v>
      </c>
      <c r="AL22" s="138">
        <f t="shared" si="4"/>
        <v>2323</v>
      </c>
      <c r="AM22" s="138">
        <f t="shared" si="5"/>
        <v>3352</v>
      </c>
      <c r="AN22" s="138">
        <f t="shared" si="9"/>
        <v>7531</v>
      </c>
      <c r="AO22" s="138"/>
      <c r="AP22" s="66"/>
      <c r="AQ22" s="66"/>
      <c r="AR22" s="80" t="s">
        <v>11</v>
      </c>
    </row>
    <row r="23" spans="1:44" ht="19" customHeight="1" x14ac:dyDescent="0.25">
      <c r="A23" s="296"/>
      <c r="B23" s="80" t="s">
        <v>12</v>
      </c>
      <c r="C23" s="138">
        <v>2244</v>
      </c>
      <c r="D23" s="138">
        <v>10244</v>
      </c>
      <c r="E23" s="138">
        <v>10776</v>
      </c>
      <c r="F23" s="138">
        <v>12170</v>
      </c>
      <c r="G23" s="138">
        <v>17442</v>
      </c>
      <c r="H23" s="63"/>
      <c r="I23" s="138"/>
      <c r="J23" s="141"/>
      <c r="K23" s="138">
        <f>SUM(C23:I23)</f>
        <v>52876</v>
      </c>
      <c r="L23" s="141">
        <f>K23/H21</f>
        <v>0.57985063987981011</v>
      </c>
      <c r="M23" s="138"/>
      <c r="N23" s="138"/>
      <c r="O23" s="141"/>
      <c r="P23" s="272"/>
      <c r="Q23" s="290"/>
      <c r="R23" s="291"/>
      <c r="S23" s="292"/>
      <c r="T23" s="272"/>
      <c r="U23" s="272"/>
      <c r="V23" s="246"/>
      <c r="W23" s="246"/>
      <c r="X23" s="138">
        <v>1982</v>
      </c>
      <c r="Y23" s="138">
        <v>9586</v>
      </c>
      <c r="Z23" s="138">
        <v>9745</v>
      </c>
      <c r="AA23" s="138">
        <v>9121</v>
      </c>
      <c r="AB23" s="138">
        <v>12002</v>
      </c>
      <c r="AC23" s="138"/>
      <c r="AD23" s="138">
        <f>SUM(X23:AC23)</f>
        <v>42436</v>
      </c>
      <c r="AE23" s="266"/>
      <c r="AF23" s="304"/>
      <c r="AG23" s="269"/>
      <c r="AH23" s="80" t="s">
        <v>12</v>
      </c>
      <c r="AI23" s="138">
        <f t="shared" si="1"/>
        <v>262</v>
      </c>
      <c r="AJ23" s="138">
        <f t="shared" si="2"/>
        <v>658</v>
      </c>
      <c r="AK23" s="138">
        <f t="shared" si="3"/>
        <v>1031</v>
      </c>
      <c r="AL23" s="138">
        <f t="shared" si="4"/>
        <v>3049</v>
      </c>
      <c r="AM23" s="138">
        <f t="shared" si="5"/>
        <v>5440</v>
      </c>
      <c r="AN23" s="138"/>
      <c r="AO23" s="138">
        <f t="shared" si="10"/>
        <v>10440</v>
      </c>
      <c r="AP23" s="66"/>
      <c r="AQ23" s="66">
        <f t="shared" si="11"/>
        <v>48700</v>
      </c>
      <c r="AR23" s="80" t="s">
        <v>12</v>
      </c>
    </row>
    <row r="24" spans="1:44" s="139" customFormat="1" ht="19" customHeight="1" x14ac:dyDescent="0.25">
      <c r="A24" s="296"/>
      <c r="B24" s="64" t="s">
        <v>26</v>
      </c>
      <c r="C24" s="118">
        <f>SUM(C25:C26)</f>
        <v>6572</v>
      </c>
      <c r="D24" s="64">
        <f>SUM(D25:D26)</f>
        <v>30006</v>
      </c>
      <c r="E24" s="64">
        <f>SUM(E25:E26)</f>
        <v>28409</v>
      </c>
      <c r="F24" s="64">
        <f>SUM(F25:F26)</f>
        <v>33326</v>
      </c>
      <c r="G24" s="64">
        <f>SUM(G25:G26)</f>
        <v>52295</v>
      </c>
      <c r="H24" s="64">
        <f>SUM(C24:G24)</f>
        <v>150608</v>
      </c>
      <c r="I24" s="64"/>
      <c r="J24" s="142"/>
      <c r="K24" s="64"/>
      <c r="L24" s="142"/>
      <c r="M24" s="64"/>
      <c r="N24" s="64"/>
      <c r="O24" s="142"/>
      <c r="P24" s="281">
        <v>638369</v>
      </c>
      <c r="Q24" s="283">
        <f>H24/P24</f>
        <v>0.2359262432856232</v>
      </c>
      <c r="R24" s="285" t="e">
        <f>#REF!/H24</f>
        <v>#REF!</v>
      </c>
      <c r="S24" s="286">
        <f>H24/H129</f>
        <v>2.6919599752195548E-2</v>
      </c>
      <c r="T24" s="281">
        <v>20493</v>
      </c>
      <c r="U24" s="281">
        <v>1334</v>
      </c>
      <c r="V24" s="248">
        <f>SUM(T24:U24)</f>
        <v>21827</v>
      </c>
      <c r="W24" s="287" t="s">
        <v>26</v>
      </c>
      <c r="X24" s="75">
        <f>X25+X26</f>
        <v>5857</v>
      </c>
      <c r="Y24" s="75">
        <f t="shared" ref="Y24:AB24" si="22">Y25+Y26</f>
        <v>26865</v>
      </c>
      <c r="Z24" s="75">
        <f t="shared" si="22"/>
        <v>24918</v>
      </c>
      <c r="AA24" s="75">
        <f t="shared" si="22"/>
        <v>31450</v>
      </c>
      <c r="AB24" s="75">
        <f t="shared" si="22"/>
        <v>42993</v>
      </c>
      <c r="AC24" s="67"/>
      <c r="AD24" s="67"/>
      <c r="AE24" s="308">
        <f t="shared" ref="AE24" si="23">AC25+AD26</f>
        <v>132083</v>
      </c>
      <c r="AF24" s="306">
        <v>553520</v>
      </c>
      <c r="AG24" s="307">
        <f t="shared" ref="AG24" si="24">AE24/AF24</f>
        <v>0.23862371730018789</v>
      </c>
      <c r="AH24" s="75" t="s">
        <v>26</v>
      </c>
      <c r="AI24" s="144">
        <f t="shared" si="1"/>
        <v>715</v>
      </c>
      <c r="AJ24" s="144">
        <f t="shared" si="2"/>
        <v>3141</v>
      </c>
      <c r="AK24" s="144">
        <f t="shared" si="3"/>
        <v>3491</v>
      </c>
      <c r="AL24" s="144">
        <f t="shared" si="4"/>
        <v>1876</v>
      </c>
      <c r="AM24" s="144">
        <f t="shared" si="5"/>
        <v>9302</v>
      </c>
      <c r="AN24" s="145"/>
      <c r="AO24" s="145"/>
      <c r="AP24" s="144">
        <f t="shared" si="8"/>
        <v>18525</v>
      </c>
      <c r="AQ24" s="144"/>
      <c r="AR24" s="64" t="s">
        <v>26</v>
      </c>
    </row>
    <row r="25" spans="1:44" ht="19" customHeight="1" x14ac:dyDescent="0.25">
      <c r="A25" s="296"/>
      <c r="B25" s="81" t="s">
        <v>11</v>
      </c>
      <c r="C25" s="146">
        <v>2226</v>
      </c>
      <c r="D25" s="146">
        <v>11098</v>
      </c>
      <c r="E25" s="146">
        <v>10495</v>
      </c>
      <c r="F25" s="146">
        <v>10786</v>
      </c>
      <c r="G25" s="146">
        <v>14397</v>
      </c>
      <c r="H25" s="64"/>
      <c r="I25" s="146">
        <f>SUM(C25:H25)</f>
        <v>49002</v>
      </c>
      <c r="J25" s="147">
        <f>I25/H24</f>
        <v>0.32536120259215978</v>
      </c>
      <c r="K25" s="146"/>
      <c r="L25" s="147"/>
      <c r="M25" s="146"/>
      <c r="N25" s="146"/>
      <c r="O25" s="147"/>
      <c r="P25" s="282"/>
      <c r="Q25" s="284"/>
      <c r="R25" s="285"/>
      <c r="S25" s="286"/>
      <c r="T25" s="282"/>
      <c r="U25" s="282"/>
      <c r="V25" s="249"/>
      <c r="W25" s="288"/>
      <c r="X25" s="146">
        <v>2122</v>
      </c>
      <c r="Y25" s="146">
        <v>10673</v>
      </c>
      <c r="Z25" s="146">
        <v>9494</v>
      </c>
      <c r="AA25" s="146">
        <v>9127</v>
      </c>
      <c r="AB25" s="146">
        <v>11245</v>
      </c>
      <c r="AC25" s="146">
        <f>SUM(X25:AB25)</f>
        <v>42661</v>
      </c>
      <c r="AD25" s="146"/>
      <c r="AE25" s="308"/>
      <c r="AF25" s="306"/>
      <c r="AG25" s="307"/>
      <c r="AH25" s="117" t="s">
        <v>11</v>
      </c>
      <c r="AI25" s="145">
        <f t="shared" si="1"/>
        <v>104</v>
      </c>
      <c r="AJ25" s="145">
        <f t="shared" si="2"/>
        <v>425</v>
      </c>
      <c r="AK25" s="145">
        <f t="shared" si="3"/>
        <v>1001</v>
      </c>
      <c r="AL25" s="145">
        <f t="shared" si="4"/>
        <v>1659</v>
      </c>
      <c r="AM25" s="145">
        <f t="shared" si="5"/>
        <v>3152</v>
      </c>
      <c r="AN25" s="145">
        <f t="shared" si="9"/>
        <v>6341</v>
      </c>
      <c r="AO25" s="145"/>
      <c r="AP25" s="144"/>
      <c r="AQ25" s="144"/>
      <c r="AR25" s="81" t="s">
        <v>11</v>
      </c>
    </row>
    <row r="26" spans="1:44" ht="19" customHeight="1" x14ac:dyDescent="0.25">
      <c r="A26" s="296"/>
      <c r="B26" s="81" t="s">
        <v>12</v>
      </c>
      <c r="C26" s="146">
        <v>4346</v>
      </c>
      <c r="D26" s="146">
        <v>18908</v>
      </c>
      <c r="E26" s="146">
        <v>17914</v>
      </c>
      <c r="F26" s="146">
        <v>22540</v>
      </c>
      <c r="G26" s="146">
        <v>37898</v>
      </c>
      <c r="H26" s="64"/>
      <c r="I26" s="146"/>
      <c r="J26" s="147"/>
      <c r="K26" s="146">
        <f>SUM(C26:I26)</f>
        <v>101606</v>
      </c>
      <c r="L26" s="147">
        <f>K26/H24</f>
        <v>0.67463879740784027</v>
      </c>
      <c r="M26" s="146"/>
      <c r="N26" s="146"/>
      <c r="O26" s="147"/>
      <c r="P26" s="282"/>
      <c r="Q26" s="284"/>
      <c r="R26" s="285"/>
      <c r="S26" s="286"/>
      <c r="T26" s="282"/>
      <c r="U26" s="282"/>
      <c r="V26" s="249"/>
      <c r="W26" s="288"/>
      <c r="X26" s="146">
        <v>3735</v>
      </c>
      <c r="Y26" s="146">
        <v>16192</v>
      </c>
      <c r="Z26" s="146">
        <v>15424</v>
      </c>
      <c r="AA26" s="146">
        <v>22323</v>
      </c>
      <c r="AB26" s="146">
        <v>31748</v>
      </c>
      <c r="AC26" s="146"/>
      <c r="AD26" s="146">
        <f>SUM(X26:AC26)</f>
        <v>89422</v>
      </c>
      <c r="AE26" s="308"/>
      <c r="AF26" s="306"/>
      <c r="AG26" s="307"/>
      <c r="AH26" s="117" t="s">
        <v>12</v>
      </c>
      <c r="AI26" s="145">
        <f t="shared" si="1"/>
        <v>611</v>
      </c>
      <c r="AJ26" s="145">
        <f t="shared" si="2"/>
        <v>2716</v>
      </c>
      <c r="AK26" s="145">
        <f t="shared" si="3"/>
        <v>2490</v>
      </c>
      <c r="AL26" s="145">
        <f t="shared" si="4"/>
        <v>217</v>
      </c>
      <c r="AM26" s="145">
        <f t="shared" si="5"/>
        <v>6150</v>
      </c>
      <c r="AN26" s="145"/>
      <c r="AO26" s="145">
        <f t="shared" si="10"/>
        <v>12184</v>
      </c>
      <c r="AP26" s="144"/>
      <c r="AQ26" s="144">
        <f t="shared" si="11"/>
        <v>84849</v>
      </c>
      <c r="AR26" s="81" t="s">
        <v>12</v>
      </c>
    </row>
    <row r="27" spans="1:44" s="139" customFormat="1" ht="19" customHeight="1" x14ac:dyDescent="0.25">
      <c r="A27" s="296"/>
      <c r="B27" s="63" t="s">
        <v>27</v>
      </c>
      <c r="C27" s="63">
        <f>C28+C29</f>
        <v>2691</v>
      </c>
      <c r="D27" s="63">
        <f t="shared" ref="D27:F27" si="25">D28+D29</f>
        <v>12653</v>
      </c>
      <c r="E27" s="63">
        <f t="shared" si="25"/>
        <v>12222</v>
      </c>
      <c r="F27" s="63">
        <f t="shared" si="25"/>
        <v>11879</v>
      </c>
      <c r="G27" s="63">
        <f>G28+G29</f>
        <v>18008</v>
      </c>
      <c r="H27" s="63">
        <f>SUM(C27:G27)</f>
        <v>57453</v>
      </c>
      <c r="I27" s="63"/>
      <c r="J27" s="136"/>
      <c r="K27" s="63"/>
      <c r="L27" s="136"/>
      <c r="M27" s="63"/>
      <c r="N27" s="63"/>
      <c r="O27" s="136"/>
      <c r="P27" s="271">
        <v>225407</v>
      </c>
      <c r="Q27" s="289">
        <f>H27/P27</f>
        <v>0.25488560692436346</v>
      </c>
      <c r="R27" s="291" t="e">
        <f>#REF!/H27</f>
        <v>#REF!</v>
      </c>
      <c r="S27" s="292">
        <f>H27/H129</f>
        <v>1.0269120926928787E-2</v>
      </c>
      <c r="T27" s="271">
        <v>402</v>
      </c>
      <c r="U27" s="271"/>
      <c r="V27" s="245">
        <f>SUM(T27:U27)</f>
        <v>402</v>
      </c>
      <c r="W27" s="245" t="s">
        <v>27</v>
      </c>
      <c r="X27" s="77">
        <f>X28+X29</f>
        <v>2606</v>
      </c>
      <c r="Y27" s="77">
        <f t="shared" ref="Y27:AB27" si="26">Y28+Y29</f>
        <v>11578</v>
      </c>
      <c r="Z27" s="77">
        <f t="shared" si="26"/>
        <v>10741</v>
      </c>
      <c r="AA27" s="77">
        <f t="shared" si="26"/>
        <v>9308</v>
      </c>
      <c r="AB27" s="77">
        <f t="shared" si="26"/>
        <v>13856</v>
      </c>
      <c r="AC27" s="77"/>
      <c r="AD27" s="77"/>
      <c r="AE27" s="266">
        <f t="shared" ref="AE27" si="27">AC28+AD29</f>
        <v>48089</v>
      </c>
      <c r="AF27" s="304">
        <v>201475</v>
      </c>
      <c r="AG27" s="269">
        <f t="shared" ref="AG27" si="28">AE27/AF27</f>
        <v>0.23868470033502917</v>
      </c>
      <c r="AH27" s="77" t="s">
        <v>27</v>
      </c>
      <c r="AI27" s="66">
        <f t="shared" si="1"/>
        <v>85</v>
      </c>
      <c r="AJ27" s="66">
        <f t="shared" si="2"/>
        <v>1075</v>
      </c>
      <c r="AK27" s="66">
        <f t="shared" si="3"/>
        <v>1481</v>
      </c>
      <c r="AL27" s="66">
        <f t="shared" si="4"/>
        <v>2571</v>
      </c>
      <c r="AM27" s="66">
        <f t="shared" si="5"/>
        <v>4152</v>
      </c>
      <c r="AN27" s="138"/>
      <c r="AO27" s="138"/>
      <c r="AP27" s="66">
        <f t="shared" si="8"/>
        <v>9364</v>
      </c>
      <c r="AQ27" s="66"/>
      <c r="AR27" s="63" t="s">
        <v>27</v>
      </c>
    </row>
    <row r="28" spans="1:44" ht="19" customHeight="1" x14ac:dyDescent="0.25">
      <c r="A28" s="296"/>
      <c r="B28" s="80" t="s">
        <v>11</v>
      </c>
      <c r="C28" s="138">
        <v>1470</v>
      </c>
      <c r="D28" s="138">
        <v>7139</v>
      </c>
      <c r="E28" s="138">
        <v>6894</v>
      </c>
      <c r="F28" s="138">
        <v>6384</v>
      </c>
      <c r="G28" s="138">
        <v>9133</v>
      </c>
      <c r="H28" s="63"/>
      <c r="I28" s="138">
        <f>SUM(C28:G28)</f>
        <v>31020</v>
      </c>
      <c r="J28" s="141">
        <f>I28/H27</f>
        <v>0.53991958644457205</v>
      </c>
      <c r="K28" s="138"/>
      <c r="L28" s="141"/>
      <c r="M28" s="138"/>
      <c r="N28" s="138"/>
      <c r="O28" s="141"/>
      <c r="P28" s="272"/>
      <c r="Q28" s="290"/>
      <c r="R28" s="291"/>
      <c r="S28" s="292"/>
      <c r="T28" s="272"/>
      <c r="U28" s="272"/>
      <c r="V28" s="246"/>
      <c r="W28" s="246"/>
      <c r="X28" s="138">
        <v>1431</v>
      </c>
      <c r="Y28" s="138">
        <v>6615</v>
      </c>
      <c r="Z28" s="138">
        <v>6167</v>
      </c>
      <c r="AA28" s="138">
        <v>5299</v>
      </c>
      <c r="AB28" s="138">
        <v>7620</v>
      </c>
      <c r="AC28" s="138">
        <f>SUM(X28:AB28)</f>
        <v>27132</v>
      </c>
      <c r="AD28" s="138"/>
      <c r="AE28" s="266"/>
      <c r="AF28" s="304"/>
      <c r="AG28" s="269"/>
      <c r="AH28" s="80" t="s">
        <v>11</v>
      </c>
      <c r="AI28" s="138">
        <f t="shared" si="1"/>
        <v>39</v>
      </c>
      <c r="AJ28" s="138">
        <f t="shared" si="2"/>
        <v>524</v>
      </c>
      <c r="AK28" s="138">
        <f t="shared" si="3"/>
        <v>727</v>
      </c>
      <c r="AL28" s="138">
        <f t="shared" si="4"/>
        <v>1085</v>
      </c>
      <c r="AM28" s="138">
        <f t="shared" si="5"/>
        <v>1513</v>
      </c>
      <c r="AN28" s="138">
        <f t="shared" si="9"/>
        <v>3888</v>
      </c>
      <c r="AO28" s="138"/>
      <c r="AP28" s="66"/>
      <c r="AQ28" s="66"/>
      <c r="AR28" s="80" t="s">
        <v>11</v>
      </c>
    </row>
    <row r="29" spans="1:44" ht="19" customHeight="1" x14ac:dyDescent="0.25">
      <c r="A29" s="296"/>
      <c r="B29" s="80" t="s">
        <v>12</v>
      </c>
      <c r="C29" s="138">
        <v>1221</v>
      </c>
      <c r="D29" s="138">
        <v>5514</v>
      </c>
      <c r="E29" s="138">
        <v>5328</v>
      </c>
      <c r="F29" s="138">
        <v>5495</v>
      </c>
      <c r="G29" s="138">
        <v>8875</v>
      </c>
      <c r="H29" s="63"/>
      <c r="I29" s="138"/>
      <c r="J29" s="141"/>
      <c r="K29" s="138">
        <f>SUM(C29:G29)</f>
        <v>26433</v>
      </c>
      <c r="L29" s="141">
        <f>K29/H27</f>
        <v>0.46008041355542789</v>
      </c>
      <c r="M29" s="138"/>
      <c r="N29" s="138"/>
      <c r="O29" s="141"/>
      <c r="P29" s="272"/>
      <c r="Q29" s="290"/>
      <c r="R29" s="291"/>
      <c r="S29" s="292"/>
      <c r="T29" s="272"/>
      <c r="U29" s="272"/>
      <c r="V29" s="246"/>
      <c r="W29" s="246"/>
      <c r="X29" s="138">
        <v>1175</v>
      </c>
      <c r="Y29" s="138">
        <v>4963</v>
      </c>
      <c r="Z29" s="138">
        <v>4574</v>
      </c>
      <c r="AA29" s="138">
        <v>4009</v>
      </c>
      <c r="AB29" s="138">
        <v>6236</v>
      </c>
      <c r="AC29" s="138"/>
      <c r="AD29" s="138">
        <f>SUM(X29:AC29)</f>
        <v>20957</v>
      </c>
      <c r="AE29" s="266"/>
      <c r="AF29" s="304"/>
      <c r="AG29" s="269"/>
      <c r="AH29" s="80" t="s">
        <v>12</v>
      </c>
      <c r="AI29" s="138">
        <f t="shared" si="1"/>
        <v>46</v>
      </c>
      <c r="AJ29" s="138">
        <f t="shared" si="2"/>
        <v>551</v>
      </c>
      <c r="AK29" s="138">
        <f t="shared" si="3"/>
        <v>754</v>
      </c>
      <c r="AL29" s="138">
        <f t="shared" si="4"/>
        <v>1486</v>
      </c>
      <c r="AM29" s="138">
        <f t="shared" si="5"/>
        <v>2639</v>
      </c>
      <c r="AN29" s="138"/>
      <c r="AO29" s="138">
        <f t="shared" si="10"/>
        <v>5476</v>
      </c>
      <c r="AP29" s="66"/>
      <c r="AQ29" s="66">
        <f t="shared" si="11"/>
        <v>23932</v>
      </c>
      <c r="AR29" s="80" t="s">
        <v>12</v>
      </c>
    </row>
    <row r="30" spans="1:44" s="139" customFormat="1" ht="19" customHeight="1" x14ac:dyDescent="0.25">
      <c r="A30" s="296"/>
      <c r="B30" s="64" t="s">
        <v>28</v>
      </c>
      <c r="C30" s="118">
        <f>SUM(C31:C32)</f>
        <v>3780</v>
      </c>
      <c r="D30" s="64">
        <v>17683</v>
      </c>
      <c r="E30" s="64">
        <v>18110</v>
      </c>
      <c r="F30" s="64">
        <v>18297</v>
      </c>
      <c r="G30" s="64">
        <v>25079</v>
      </c>
      <c r="H30" s="64">
        <f>SUM(C30:G30)</f>
        <v>82949</v>
      </c>
      <c r="I30" s="64"/>
      <c r="J30" s="142"/>
      <c r="K30" s="64"/>
      <c r="L30" s="142"/>
      <c r="M30" s="64"/>
      <c r="N30" s="64"/>
      <c r="O30" s="142"/>
      <c r="P30" s="281">
        <v>329775</v>
      </c>
      <c r="Q30" s="283">
        <f>H30/P30</f>
        <v>0.25153210522325831</v>
      </c>
      <c r="R30" s="285" t="e">
        <f>#REF!/H30</f>
        <v>#REF!</v>
      </c>
      <c r="S30" s="286">
        <f>H30/H129</f>
        <v>1.4826263411272099E-2</v>
      </c>
      <c r="T30" s="281">
        <v>357</v>
      </c>
      <c r="U30" s="281">
        <v>849</v>
      </c>
      <c r="V30" s="248">
        <f>SUM(T30:U30)</f>
        <v>1206</v>
      </c>
      <c r="W30" s="287" t="s">
        <v>28</v>
      </c>
      <c r="X30" s="75">
        <f>X31+X32</f>
        <v>3665</v>
      </c>
      <c r="Y30" s="75">
        <f t="shared" ref="Y30:AB30" si="29">Y31+Y32</f>
        <v>16806</v>
      </c>
      <c r="Z30" s="75">
        <f t="shared" si="29"/>
        <v>16222</v>
      </c>
      <c r="AA30" s="75">
        <f t="shared" si="29"/>
        <v>15226</v>
      </c>
      <c r="AB30" s="75">
        <f t="shared" si="29"/>
        <v>20649</v>
      </c>
      <c r="AC30" s="67"/>
      <c r="AD30" s="67"/>
      <c r="AE30" s="308">
        <f t="shared" ref="AE30" si="30">AC31+AD32</f>
        <v>72568</v>
      </c>
      <c r="AF30" s="306">
        <v>301465</v>
      </c>
      <c r="AG30" s="307">
        <f t="shared" ref="AG30" si="31">AE30/AF30</f>
        <v>0.24071782794022523</v>
      </c>
      <c r="AH30" s="75" t="s">
        <v>28</v>
      </c>
      <c r="AI30" s="144">
        <f t="shared" si="1"/>
        <v>115</v>
      </c>
      <c r="AJ30" s="144">
        <f t="shared" si="2"/>
        <v>877</v>
      </c>
      <c r="AK30" s="144">
        <f t="shared" si="3"/>
        <v>1888</v>
      </c>
      <c r="AL30" s="144">
        <f t="shared" si="4"/>
        <v>3071</v>
      </c>
      <c r="AM30" s="144">
        <f t="shared" si="5"/>
        <v>4430</v>
      </c>
      <c r="AN30" s="145"/>
      <c r="AO30" s="145"/>
      <c r="AP30" s="144">
        <f t="shared" si="8"/>
        <v>10381</v>
      </c>
      <c r="AQ30" s="144"/>
      <c r="AR30" s="118" t="s">
        <v>28</v>
      </c>
    </row>
    <row r="31" spans="1:44" ht="19" customHeight="1" x14ac:dyDescent="0.25">
      <c r="A31" s="296"/>
      <c r="B31" s="81" t="s">
        <v>11</v>
      </c>
      <c r="C31" s="146">
        <v>2249</v>
      </c>
      <c r="D31" s="146">
        <v>10741</v>
      </c>
      <c r="E31" s="146">
        <v>11102</v>
      </c>
      <c r="F31" s="146">
        <v>10905</v>
      </c>
      <c r="G31" s="146">
        <v>14050</v>
      </c>
      <c r="H31" s="64"/>
      <c r="I31" s="146">
        <f>SUM(C31:H31)</f>
        <v>49047</v>
      </c>
      <c r="J31" s="147">
        <f>I31/H30</f>
        <v>0.59129103424996077</v>
      </c>
      <c r="K31" s="146"/>
      <c r="L31" s="147"/>
      <c r="M31" s="146"/>
      <c r="N31" s="146"/>
      <c r="O31" s="147"/>
      <c r="P31" s="282"/>
      <c r="Q31" s="284"/>
      <c r="R31" s="285"/>
      <c r="S31" s="286"/>
      <c r="T31" s="282"/>
      <c r="U31" s="282"/>
      <c r="V31" s="249"/>
      <c r="W31" s="288"/>
      <c r="X31" s="146">
        <v>2190</v>
      </c>
      <c r="Y31" s="146">
        <v>10297</v>
      </c>
      <c r="Z31" s="146">
        <v>9827</v>
      </c>
      <c r="AA31" s="146">
        <v>9067</v>
      </c>
      <c r="AB31" s="146">
        <v>12028</v>
      </c>
      <c r="AC31" s="146">
        <f>SUM(X31:AB31)</f>
        <v>43409</v>
      </c>
      <c r="AD31" s="146"/>
      <c r="AE31" s="308"/>
      <c r="AF31" s="306"/>
      <c r="AG31" s="307"/>
      <c r="AH31" s="117" t="s">
        <v>11</v>
      </c>
      <c r="AI31" s="145">
        <f t="shared" si="1"/>
        <v>59</v>
      </c>
      <c r="AJ31" s="145">
        <f t="shared" si="2"/>
        <v>444</v>
      </c>
      <c r="AK31" s="145">
        <f t="shared" si="3"/>
        <v>1275</v>
      </c>
      <c r="AL31" s="145">
        <f t="shared" si="4"/>
        <v>1838</v>
      </c>
      <c r="AM31" s="145">
        <f t="shared" si="5"/>
        <v>2022</v>
      </c>
      <c r="AN31" s="145">
        <f t="shared" si="9"/>
        <v>5638</v>
      </c>
      <c r="AO31" s="145"/>
      <c r="AP31" s="144"/>
      <c r="AQ31" s="144"/>
      <c r="AR31" s="117" t="s">
        <v>11</v>
      </c>
    </row>
    <row r="32" spans="1:44" ht="19" customHeight="1" x14ac:dyDescent="0.25">
      <c r="A32" s="296"/>
      <c r="B32" s="81" t="s">
        <v>12</v>
      </c>
      <c r="C32" s="146">
        <v>1531</v>
      </c>
      <c r="D32" s="146">
        <v>6942</v>
      </c>
      <c r="E32" s="146">
        <v>7008</v>
      </c>
      <c r="F32" s="146">
        <v>7392</v>
      </c>
      <c r="G32" s="146">
        <v>11029</v>
      </c>
      <c r="H32" s="64"/>
      <c r="I32" s="146"/>
      <c r="J32" s="147"/>
      <c r="K32" s="146">
        <f>SUM(C32:J32)</f>
        <v>33902</v>
      </c>
      <c r="L32" s="147">
        <f>K32/H30</f>
        <v>0.40870896575003918</v>
      </c>
      <c r="M32" s="146"/>
      <c r="N32" s="146"/>
      <c r="O32" s="147"/>
      <c r="P32" s="282"/>
      <c r="Q32" s="284"/>
      <c r="R32" s="285"/>
      <c r="S32" s="286"/>
      <c r="T32" s="282"/>
      <c r="U32" s="282"/>
      <c r="V32" s="249"/>
      <c r="W32" s="288"/>
      <c r="X32" s="146">
        <v>1475</v>
      </c>
      <c r="Y32" s="146">
        <v>6509</v>
      </c>
      <c r="Z32" s="146">
        <v>6395</v>
      </c>
      <c r="AA32" s="146">
        <v>6159</v>
      </c>
      <c r="AB32" s="146">
        <v>8621</v>
      </c>
      <c r="AC32" s="146"/>
      <c r="AD32" s="146">
        <f>SUM(X32:AC32)</f>
        <v>29159</v>
      </c>
      <c r="AE32" s="308"/>
      <c r="AF32" s="306"/>
      <c r="AG32" s="307"/>
      <c r="AH32" s="117" t="s">
        <v>12</v>
      </c>
      <c r="AI32" s="145">
        <f t="shared" si="1"/>
        <v>56</v>
      </c>
      <c r="AJ32" s="145">
        <f t="shared" si="2"/>
        <v>433</v>
      </c>
      <c r="AK32" s="145">
        <f t="shared" si="3"/>
        <v>613</v>
      </c>
      <c r="AL32" s="145">
        <f t="shared" si="4"/>
        <v>1233</v>
      </c>
      <c r="AM32" s="145">
        <f t="shared" si="5"/>
        <v>2408</v>
      </c>
      <c r="AN32" s="145"/>
      <c r="AO32" s="145">
        <f t="shared" si="10"/>
        <v>4743</v>
      </c>
      <c r="AP32" s="144"/>
      <c r="AQ32" s="144">
        <f t="shared" si="11"/>
        <v>28310</v>
      </c>
      <c r="AR32" s="117" t="s">
        <v>12</v>
      </c>
    </row>
    <row r="33" spans="1:44" s="139" customFormat="1" ht="19" customHeight="1" x14ac:dyDescent="0.25">
      <c r="A33" s="296"/>
      <c r="B33" s="63" t="s">
        <v>29</v>
      </c>
      <c r="C33" s="63">
        <f>SUM(C34:C35)</f>
        <v>6572</v>
      </c>
      <c r="D33" s="63">
        <v>32198</v>
      </c>
      <c r="E33" s="63">
        <v>31664</v>
      </c>
      <c r="F33" s="63">
        <v>32946</v>
      </c>
      <c r="G33" s="63">
        <v>44604</v>
      </c>
      <c r="H33" s="63">
        <f>SUM(C33:G33)</f>
        <v>147984</v>
      </c>
      <c r="I33" s="63"/>
      <c r="J33" s="136"/>
      <c r="K33" s="63"/>
      <c r="L33" s="136"/>
      <c r="M33" s="63"/>
      <c r="N33" s="63"/>
      <c r="O33" s="136"/>
      <c r="P33" s="271">
        <v>589072</v>
      </c>
      <c r="Q33" s="289">
        <f>H33/P33</f>
        <v>0.25121547111388759</v>
      </c>
      <c r="R33" s="291" t="e">
        <f>#REF!/H33</f>
        <v>#REF!</v>
      </c>
      <c r="S33" s="292">
        <f>H33/H129</f>
        <v>2.6450587284399939E-2</v>
      </c>
      <c r="T33" s="271">
        <v>9856</v>
      </c>
      <c r="U33" s="271">
        <v>2231</v>
      </c>
      <c r="V33" s="245">
        <f>SUM(T33:U33)</f>
        <v>12087</v>
      </c>
      <c r="W33" s="245" t="s">
        <v>29</v>
      </c>
      <c r="X33" s="77">
        <f>X34+X35</f>
        <v>6313</v>
      </c>
      <c r="Y33" s="77">
        <f t="shared" ref="Y33:AB33" si="32">Y34+Y35</f>
        <v>30252</v>
      </c>
      <c r="Z33" s="77">
        <f t="shared" si="32"/>
        <v>28237</v>
      </c>
      <c r="AA33" s="77">
        <f t="shared" si="32"/>
        <v>29709</v>
      </c>
      <c r="AB33" s="77">
        <f t="shared" si="32"/>
        <v>36108</v>
      </c>
      <c r="AC33" s="77"/>
      <c r="AD33" s="77"/>
      <c r="AE33" s="266">
        <f t="shared" ref="AE33" si="33">AC34+AD35</f>
        <v>130619</v>
      </c>
      <c r="AF33" s="304">
        <v>533186</v>
      </c>
      <c r="AG33" s="269">
        <f t="shared" ref="AG33" si="34">AE33/AF33</f>
        <v>0.24497830025544556</v>
      </c>
      <c r="AH33" s="77" t="s">
        <v>29</v>
      </c>
      <c r="AI33" s="66">
        <f t="shared" si="1"/>
        <v>259</v>
      </c>
      <c r="AJ33" s="66">
        <f t="shared" si="2"/>
        <v>1946</v>
      </c>
      <c r="AK33" s="66">
        <f t="shared" si="3"/>
        <v>3427</v>
      </c>
      <c r="AL33" s="66">
        <f t="shared" si="4"/>
        <v>3237</v>
      </c>
      <c r="AM33" s="66">
        <f t="shared" si="5"/>
        <v>8496</v>
      </c>
      <c r="AN33" s="138"/>
      <c r="AO33" s="138"/>
      <c r="AP33" s="66">
        <f t="shared" si="8"/>
        <v>17365</v>
      </c>
      <c r="AQ33" s="66"/>
      <c r="AR33" s="63" t="s">
        <v>29</v>
      </c>
    </row>
    <row r="34" spans="1:44" ht="19" customHeight="1" x14ac:dyDescent="0.25">
      <c r="A34" s="296"/>
      <c r="B34" s="80" t="s">
        <v>11</v>
      </c>
      <c r="C34" s="138">
        <v>3440</v>
      </c>
      <c r="D34" s="138">
        <v>17845</v>
      </c>
      <c r="E34" s="138">
        <v>17328</v>
      </c>
      <c r="F34" s="138">
        <v>16871</v>
      </c>
      <c r="G34" s="138">
        <v>21111</v>
      </c>
      <c r="H34" s="63"/>
      <c r="I34" s="138">
        <f>SUM(C34:H34)</f>
        <v>76595</v>
      </c>
      <c r="J34" s="141">
        <f>I34/H33</f>
        <v>0.51758973943128983</v>
      </c>
      <c r="K34" s="138"/>
      <c r="L34" s="141"/>
      <c r="M34" s="138"/>
      <c r="N34" s="138"/>
      <c r="O34" s="141"/>
      <c r="P34" s="272"/>
      <c r="Q34" s="290"/>
      <c r="R34" s="291"/>
      <c r="S34" s="292"/>
      <c r="T34" s="272"/>
      <c r="U34" s="272"/>
      <c r="V34" s="246"/>
      <c r="W34" s="246"/>
      <c r="X34" s="138">
        <v>3449</v>
      </c>
      <c r="Y34" s="138">
        <v>17436</v>
      </c>
      <c r="Z34" s="138">
        <v>15541</v>
      </c>
      <c r="AA34" s="138">
        <v>14808</v>
      </c>
      <c r="AB34" s="138">
        <v>17817</v>
      </c>
      <c r="AC34" s="138">
        <f>SUM(X34:AB34)</f>
        <v>69051</v>
      </c>
      <c r="AD34" s="138"/>
      <c r="AE34" s="266"/>
      <c r="AF34" s="304"/>
      <c r="AG34" s="269"/>
      <c r="AH34" s="80" t="s">
        <v>11</v>
      </c>
      <c r="AI34" s="138">
        <f t="shared" si="1"/>
        <v>-9</v>
      </c>
      <c r="AJ34" s="138">
        <f t="shared" si="2"/>
        <v>409</v>
      </c>
      <c r="AK34" s="138">
        <f t="shared" si="3"/>
        <v>1787</v>
      </c>
      <c r="AL34" s="138">
        <f t="shared" si="4"/>
        <v>2063</v>
      </c>
      <c r="AM34" s="138">
        <f t="shared" si="5"/>
        <v>3294</v>
      </c>
      <c r="AN34" s="138">
        <f t="shared" si="9"/>
        <v>7544</v>
      </c>
      <c r="AO34" s="138"/>
      <c r="AP34" s="66"/>
      <c r="AQ34" s="66"/>
      <c r="AR34" s="80" t="s">
        <v>11</v>
      </c>
    </row>
    <row r="35" spans="1:44" ht="19" customHeight="1" x14ac:dyDescent="0.25">
      <c r="A35" s="296"/>
      <c r="B35" s="80" t="s">
        <v>12</v>
      </c>
      <c r="C35" s="138">
        <v>3132</v>
      </c>
      <c r="D35" s="138">
        <v>14353</v>
      </c>
      <c r="E35" s="138">
        <v>14336</v>
      </c>
      <c r="F35" s="138">
        <v>16075</v>
      </c>
      <c r="G35" s="138">
        <v>23493</v>
      </c>
      <c r="H35" s="63"/>
      <c r="I35" s="138"/>
      <c r="J35" s="141"/>
      <c r="K35" s="138">
        <f>SUM(C35:J35)</f>
        <v>71389</v>
      </c>
      <c r="L35" s="141">
        <f>K35/H33</f>
        <v>0.48241026056871011</v>
      </c>
      <c r="M35" s="138"/>
      <c r="N35" s="138"/>
      <c r="O35" s="141"/>
      <c r="P35" s="272"/>
      <c r="Q35" s="290"/>
      <c r="R35" s="291"/>
      <c r="S35" s="292"/>
      <c r="T35" s="272"/>
      <c r="U35" s="272"/>
      <c r="V35" s="246"/>
      <c r="W35" s="246"/>
      <c r="X35" s="138">
        <v>2864</v>
      </c>
      <c r="Y35" s="138">
        <v>12816</v>
      </c>
      <c r="Z35" s="138">
        <v>12696</v>
      </c>
      <c r="AA35" s="138">
        <v>14901</v>
      </c>
      <c r="AB35" s="138">
        <v>18291</v>
      </c>
      <c r="AC35" s="138"/>
      <c r="AD35" s="138">
        <f>SUM(X35:AC35)</f>
        <v>61568</v>
      </c>
      <c r="AE35" s="266"/>
      <c r="AF35" s="304"/>
      <c r="AG35" s="269"/>
      <c r="AH35" s="80" t="s">
        <v>12</v>
      </c>
      <c r="AI35" s="138">
        <f t="shared" si="1"/>
        <v>268</v>
      </c>
      <c r="AJ35" s="138">
        <f t="shared" si="2"/>
        <v>1537</v>
      </c>
      <c r="AK35" s="138">
        <f t="shared" si="3"/>
        <v>1640</v>
      </c>
      <c r="AL35" s="138">
        <f t="shared" si="4"/>
        <v>1174</v>
      </c>
      <c r="AM35" s="138">
        <f t="shared" si="5"/>
        <v>5202</v>
      </c>
      <c r="AN35" s="138"/>
      <c r="AO35" s="138">
        <f t="shared" si="10"/>
        <v>9821</v>
      </c>
      <c r="AP35" s="66"/>
      <c r="AQ35" s="66">
        <f t="shared" si="11"/>
        <v>55886</v>
      </c>
      <c r="AR35" s="80" t="s">
        <v>12</v>
      </c>
    </row>
    <row r="36" spans="1:44" s="139" customFormat="1" ht="19" customHeight="1" x14ac:dyDescent="0.25">
      <c r="A36" s="296"/>
      <c r="B36" s="64" t="s">
        <v>30</v>
      </c>
      <c r="C36" s="118">
        <f>SUM(C37:C38)</f>
        <v>5094</v>
      </c>
      <c r="D36" s="64">
        <v>23531</v>
      </c>
      <c r="E36" s="64">
        <v>23390</v>
      </c>
      <c r="F36" s="64">
        <v>27225</v>
      </c>
      <c r="G36" s="64">
        <v>39014</v>
      </c>
      <c r="H36" s="64">
        <f>SUM(C36:G36)</f>
        <v>118254</v>
      </c>
      <c r="I36" s="64"/>
      <c r="J36" s="142"/>
      <c r="K36" s="64"/>
      <c r="L36" s="142"/>
      <c r="M36" s="64"/>
      <c r="N36" s="64"/>
      <c r="O36" s="142"/>
      <c r="P36" s="281">
        <v>469304</v>
      </c>
      <c r="Q36" s="283">
        <f>H36/P36</f>
        <v>0.25197739631454241</v>
      </c>
      <c r="R36" s="285" t="e">
        <f>#REF!/H36</f>
        <v>#REF!</v>
      </c>
      <c r="S36" s="286">
        <f>H36/H129</f>
        <v>2.113666172511508E-2</v>
      </c>
      <c r="T36" s="281">
        <v>15830</v>
      </c>
      <c r="U36" s="281">
        <v>193</v>
      </c>
      <c r="V36" s="248">
        <f>SUM(T36:U36)</f>
        <v>16023</v>
      </c>
      <c r="W36" s="287" t="s">
        <v>30</v>
      </c>
      <c r="X36" s="75">
        <f>X37+X38</f>
        <v>4585</v>
      </c>
      <c r="Y36" s="75">
        <f t="shared" ref="Y36:AB36" si="35">Y37+Y38</f>
        <v>21145</v>
      </c>
      <c r="Z36" s="75">
        <f t="shared" si="35"/>
        <v>20409</v>
      </c>
      <c r="AA36" s="75">
        <f t="shared" si="35"/>
        <v>25124</v>
      </c>
      <c r="AB36" s="75">
        <f t="shared" si="35"/>
        <v>31140</v>
      </c>
      <c r="AC36" s="67"/>
      <c r="AD36" s="67"/>
      <c r="AE36" s="308">
        <f t="shared" ref="AE36" si="36">AC37+AD38</f>
        <v>102403</v>
      </c>
      <c r="AF36" s="306">
        <v>401301</v>
      </c>
      <c r="AG36" s="307">
        <f t="shared" ref="AG36" si="37">AE36/AF36</f>
        <v>0.25517753506719393</v>
      </c>
      <c r="AH36" s="75" t="s">
        <v>30</v>
      </c>
      <c r="AI36" s="144">
        <f t="shared" si="1"/>
        <v>509</v>
      </c>
      <c r="AJ36" s="144">
        <f t="shared" si="2"/>
        <v>2386</v>
      </c>
      <c r="AK36" s="144">
        <f t="shared" si="3"/>
        <v>2981</v>
      </c>
      <c r="AL36" s="144">
        <f t="shared" si="4"/>
        <v>2101</v>
      </c>
      <c r="AM36" s="144">
        <f t="shared" si="5"/>
        <v>7874</v>
      </c>
      <c r="AN36" s="145"/>
      <c r="AO36" s="145"/>
      <c r="AP36" s="144">
        <f t="shared" si="8"/>
        <v>15851</v>
      </c>
      <c r="AQ36" s="144"/>
      <c r="AR36" s="64" t="s">
        <v>30</v>
      </c>
    </row>
    <row r="37" spans="1:44" ht="19" customHeight="1" x14ac:dyDescent="0.25">
      <c r="A37" s="296"/>
      <c r="B37" s="81" t="s">
        <v>11</v>
      </c>
      <c r="C37" s="146">
        <v>2058</v>
      </c>
      <c r="D37" s="146">
        <v>9967</v>
      </c>
      <c r="E37" s="146">
        <v>9771</v>
      </c>
      <c r="F37" s="146">
        <v>10143</v>
      </c>
      <c r="G37" s="146">
        <v>12962</v>
      </c>
      <c r="H37" s="64"/>
      <c r="I37" s="146">
        <f>SUM(C37:H37)</f>
        <v>44901</v>
      </c>
      <c r="J37" s="147">
        <f>I37/H36</f>
        <v>0.3796996296108377</v>
      </c>
      <c r="K37" s="146"/>
      <c r="L37" s="147"/>
      <c r="M37" s="146"/>
      <c r="N37" s="146"/>
      <c r="O37" s="147"/>
      <c r="P37" s="282"/>
      <c r="Q37" s="284"/>
      <c r="R37" s="285"/>
      <c r="S37" s="286"/>
      <c r="T37" s="282"/>
      <c r="U37" s="282"/>
      <c r="V37" s="249"/>
      <c r="W37" s="288"/>
      <c r="X37" s="146">
        <v>1934</v>
      </c>
      <c r="Y37" s="146">
        <v>9484</v>
      </c>
      <c r="Z37" s="146">
        <v>8769</v>
      </c>
      <c r="AA37" s="146">
        <v>8474</v>
      </c>
      <c r="AB37" s="146">
        <v>9836</v>
      </c>
      <c r="AC37" s="146">
        <f>SUM(X37:AB37)</f>
        <v>38497</v>
      </c>
      <c r="AD37" s="146"/>
      <c r="AE37" s="308"/>
      <c r="AF37" s="306"/>
      <c r="AG37" s="307"/>
      <c r="AH37" s="117" t="s">
        <v>11</v>
      </c>
      <c r="AI37" s="145">
        <f t="shared" si="1"/>
        <v>124</v>
      </c>
      <c r="AJ37" s="145">
        <f t="shared" si="2"/>
        <v>483</v>
      </c>
      <c r="AK37" s="145">
        <f t="shared" si="3"/>
        <v>1002</v>
      </c>
      <c r="AL37" s="145">
        <f t="shared" si="4"/>
        <v>1669</v>
      </c>
      <c r="AM37" s="145">
        <f t="shared" si="5"/>
        <v>3126</v>
      </c>
      <c r="AN37" s="145">
        <f t="shared" si="9"/>
        <v>6404</v>
      </c>
      <c r="AO37" s="145"/>
      <c r="AP37" s="144"/>
      <c r="AQ37" s="144"/>
      <c r="AR37" s="81" t="s">
        <v>11</v>
      </c>
    </row>
    <row r="38" spans="1:44" ht="19" customHeight="1" x14ac:dyDescent="0.25">
      <c r="A38" s="296"/>
      <c r="B38" s="81" t="s">
        <v>12</v>
      </c>
      <c r="C38" s="146">
        <v>3036</v>
      </c>
      <c r="D38" s="146">
        <v>13564</v>
      </c>
      <c r="E38" s="146">
        <v>13619</v>
      </c>
      <c r="F38" s="146">
        <v>17082</v>
      </c>
      <c r="G38" s="146">
        <v>26052</v>
      </c>
      <c r="H38" s="64"/>
      <c r="I38" s="146"/>
      <c r="J38" s="147"/>
      <c r="K38" s="146">
        <f>SUM(C38:J38)</f>
        <v>73353</v>
      </c>
      <c r="L38" s="147">
        <f>K38/H36</f>
        <v>0.6203003703891623</v>
      </c>
      <c r="M38" s="146"/>
      <c r="N38" s="146"/>
      <c r="O38" s="147"/>
      <c r="P38" s="282"/>
      <c r="Q38" s="284"/>
      <c r="R38" s="285"/>
      <c r="S38" s="286"/>
      <c r="T38" s="282"/>
      <c r="U38" s="282"/>
      <c r="V38" s="249"/>
      <c r="W38" s="288"/>
      <c r="X38" s="146">
        <v>2651</v>
      </c>
      <c r="Y38" s="146">
        <v>11661</v>
      </c>
      <c r="Z38" s="146">
        <v>11640</v>
      </c>
      <c r="AA38" s="146">
        <v>16650</v>
      </c>
      <c r="AB38" s="146">
        <v>21304</v>
      </c>
      <c r="AC38" s="146"/>
      <c r="AD38" s="146">
        <f>SUM(X38:AC38)</f>
        <v>63906</v>
      </c>
      <c r="AE38" s="308"/>
      <c r="AF38" s="306"/>
      <c r="AG38" s="307"/>
      <c r="AH38" s="117" t="s">
        <v>12</v>
      </c>
      <c r="AI38" s="145">
        <f t="shared" si="1"/>
        <v>385</v>
      </c>
      <c r="AJ38" s="145">
        <f t="shared" si="2"/>
        <v>1903</v>
      </c>
      <c r="AK38" s="145">
        <f t="shared" si="3"/>
        <v>1979</v>
      </c>
      <c r="AL38" s="145">
        <f t="shared" si="4"/>
        <v>432</v>
      </c>
      <c r="AM38" s="145">
        <f t="shared" si="5"/>
        <v>4748</v>
      </c>
      <c r="AN38" s="145"/>
      <c r="AO38" s="145">
        <f t="shared" si="10"/>
        <v>9447</v>
      </c>
      <c r="AP38" s="144"/>
      <c r="AQ38" s="144">
        <f t="shared" si="11"/>
        <v>68003</v>
      </c>
      <c r="AR38" s="81" t="s">
        <v>12</v>
      </c>
    </row>
    <row r="39" spans="1:44" s="139" customFormat="1" ht="19" customHeight="1" x14ac:dyDescent="0.25">
      <c r="A39" s="277" t="s">
        <v>4</v>
      </c>
      <c r="B39" s="63" t="s">
        <v>31</v>
      </c>
      <c r="C39" s="63">
        <f>SUM(C40:C41)</f>
        <v>8453</v>
      </c>
      <c r="D39" s="63">
        <v>42103</v>
      </c>
      <c r="E39" s="63">
        <v>43271</v>
      </c>
      <c r="F39" s="63">
        <v>45802</v>
      </c>
      <c r="G39" s="63">
        <v>58681</v>
      </c>
      <c r="H39" s="63">
        <f>SUM(C39:G39)</f>
        <v>198310</v>
      </c>
      <c r="I39" s="63"/>
      <c r="J39" s="136"/>
      <c r="K39" s="63"/>
      <c r="L39" s="136"/>
      <c r="M39" s="63"/>
      <c r="N39" s="63"/>
      <c r="O39" s="136"/>
      <c r="P39" s="271">
        <v>735576</v>
      </c>
      <c r="Q39" s="289">
        <f>H39/P39</f>
        <v>0.26959824681610056</v>
      </c>
      <c r="R39" s="293" t="e">
        <f>#REF!/H39</f>
        <v>#REF!</v>
      </c>
      <c r="S39" s="292">
        <f>H39/H129</f>
        <v>3.5445831741062223E-2</v>
      </c>
      <c r="T39" s="271">
        <v>5394</v>
      </c>
      <c r="U39" s="271">
        <v>795</v>
      </c>
      <c r="V39" s="245">
        <f>SUM(T39:U39)</f>
        <v>6189</v>
      </c>
      <c r="W39" s="245" t="s">
        <v>31</v>
      </c>
      <c r="X39" s="77">
        <f>X40+X41</f>
        <v>7341</v>
      </c>
      <c r="Y39" s="77">
        <f t="shared" ref="Y39:AB39" si="38">Y40+Y41</f>
        <v>36895</v>
      </c>
      <c r="Z39" s="77">
        <f t="shared" si="38"/>
        <v>35736</v>
      </c>
      <c r="AA39" s="77">
        <f t="shared" si="38"/>
        <v>30951</v>
      </c>
      <c r="AB39" s="77">
        <f t="shared" si="38"/>
        <v>32162</v>
      </c>
      <c r="AC39" s="77"/>
      <c r="AD39" s="77"/>
      <c r="AE39" s="266">
        <f t="shared" ref="AE39" si="39">AC40+AD41</f>
        <v>143085</v>
      </c>
      <c r="AF39" s="304">
        <v>581442</v>
      </c>
      <c r="AG39" s="269">
        <f t="shared" ref="AG39" si="40">AE39/AF39</f>
        <v>0.2460864540229292</v>
      </c>
      <c r="AH39" s="77" t="s">
        <v>31</v>
      </c>
      <c r="AI39" s="66">
        <f t="shared" si="1"/>
        <v>1112</v>
      </c>
      <c r="AJ39" s="66">
        <f t="shared" si="2"/>
        <v>5208</v>
      </c>
      <c r="AK39" s="66">
        <f t="shared" si="3"/>
        <v>7535</v>
      </c>
      <c r="AL39" s="66">
        <f t="shared" si="4"/>
        <v>14851</v>
      </c>
      <c r="AM39" s="66">
        <f t="shared" si="5"/>
        <v>26519</v>
      </c>
      <c r="AN39" s="138"/>
      <c r="AO39" s="138"/>
      <c r="AP39" s="66">
        <f t="shared" si="8"/>
        <v>55225</v>
      </c>
      <c r="AQ39" s="66"/>
      <c r="AR39" s="63" t="s">
        <v>31</v>
      </c>
    </row>
    <row r="40" spans="1:44" ht="19" customHeight="1" x14ac:dyDescent="0.25">
      <c r="A40" s="278"/>
      <c r="B40" s="80" t="s">
        <v>11</v>
      </c>
      <c r="C40" s="138">
        <v>4835</v>
      </c>
      <c r="D40" s="138">
        <v>26107</v>
      </c>
      <c r="E40" s="138">
        <v>26829</v>
      </c>
      <c r="F40" s="138">
        <v>25613</v>
      </c>
      <c r="G40" s="138">
        <v>28725</v>
      </c>
      <c r="H40" s="63"/>
      <c r="I40" s="138">
        <f>SUM(C40:H40)</f>
        <v>112109</v>
      </c>
      <c r="J40" s="141">
        <f>I40/H39</f>
        <v>0.56532197065200951</v>
      </c>
      <c r="K40" s="138"/>
      <c r="L40" s="141"/>
      <c r="M40" s="138"/>
      <c r="N40" s="138"/>
      <c r="O40" s="141"/>
      <c r="P40" s="272"/>
      <c r="Q40" s="290"/>
      <c r="R40" s="294"/>
      <c r="S40" s="292"/>
      <c r="T40" s="272"/>
      <c r="U40" s="272"/>
      <c r="V40" s="246"/>
      <c r="W40" s="246"/>
      <c r="X40" s="138">
        <v>4575</v>
      </c>
      <c r="Y40" s="138">
        <v>24145</v>
      </c>
      <c r="Z40" s="138">
        <v>22733</v>
      </c>
      <c r="AA40" s="138">
        <v>18438</v>
      </c>
      <c r="AB40" s="138">
        <v>17123</v>
      </c>
      <c r="AC40" s="138">
        <f>SUM(X40:AB40)</f>
        <v>87014</v>
      </c>
      <c r="AD40" s="138"/>
      <c r="AE40" s="266"/>
      <c r="AF40" s="304"/>
      <c r="AG40" s="269"/>
      <c r="AH40" s="80" t="s">
        <v>11</v>
      </c>
      <c r="AI40" s="138">
        <f t="shared" si="1"/>
        <v>260</v>
      </c>
      <c r="AJ40" s="138">
        <f t="shared" si="2"/>
        <v>1962</v>
      </c>
      <c r="AK40" s="138">
        <f t="shared" si="3"/>
        <v>4096</v>
      </c>
      <c r="AL40" s="138">
        <f t="shared" si="4"/>
        <v>7175</v>
      </c>
      <c r="AM40" s="138">
        <f t="shared" si="5"/>
        <v>11602</v>
      </c>
      <c r="AN40" s="138">
        <f t="shared" si="9"/>
        <v>25095</v>
      </c>
      <c r="AO40" s="138"/>
      <c r="AP40" s="66"/>
      <c r="AQ40" s="66"/>
      <c r="AR40" s="80" t="s">
        <v>11</v>
      </c>
    </row>
    <row r="41" spans="1:44" ht="19" customHeight="1" x14ac:dyDescent="0.25">
      <c r="A41" s="278"/>
      <c r="B41" s="80" t="s">
        <v>12</v>
      </c>
      <c r="C41" s="138">
        <v>3618</v>
      </c>
      <c r="D41" s="138">
        <v>15996</v>
      </c>
      <c r="E41" s="138">
        <v>16442</v>
      </c>
      <c r="F41" s="138">
        <v>20189</v>
      </c>
      <c r="G41" s="138">
        <v>29956</v>
      </c>
      <c r="H41" s="63"/>
      <c r="I41" s="138"/>
      <c r="J41" s="141"/>
      <c r="K41" s="138">
        <f>SUM(C41:J41)</f>
        <v>86201</v>
      </c>
      <c r="L41" s="141">
        <f>K41/H39</f>
        <v>0.43467802934799055</v>
      </c>
      <c r="M41" s="138"/>
      <c r="N41" s="138"/>
      <c r="O41" s="141"/>
      <c r="P41" s="272"/>
      <c r="Q41" s="290"/>
      <c r="R41" s="294"/>
      <c r="S41" s="292"/>
      <c r="T41" s="272"/>
      <c r="U41" s="272"/>
      <c r="V41" s="246"/>
      <c r="W41" s="246"/>
      <c r="X41" s="138">
        <v>2766</v>
      </c>
      <c r="Y41" s="138">
        <v>12750</v>
      </c>
      <c r="Z41" s="138">
        <v>13003</v>
      </c>
      <c r="AA41" s="138">
        <v>12513</v>
      </c>
      <c r="AB41" s="138">
        <v>15039</v>
      </c>
      <c r="AC41" s="138"/>
      <c r="AD41" s="138">
        <f>SUM(X41:AC41)</f>
        <v>56071</v>
      </c>
      <c r="AE41" s="266"/>
      <c r="AF41" s="304"/>
      <c r="AG41" s="269"/>
      <c r="AH41" s="80" t="s">
        <v>12</v>
      </c>
      <c r="AI41" s="138">
        <f t="shared" si="1"/>
        <v>852</v>
      </c>
      <c r="AJ41" s="138">
        <f t="shared" si="2"/>
        <v>3246</v>
      </c>
      <c r="AK41" s="138">
        <f t="shared" si="3"/>
        <v>3439</v>
      </c>
      <c r="AL41" s="138">
        <f t="shared" si="4"/>
        <v>7676</v>
      </c>
      <c r="AM41" s="138">
        <f t="shared" si="5"/>
        <v>14917</v>
      </c>
      <c r="AN41" s="138"/>
      <c r="AO41" s="138">
        <f t="shared" si="10"/>
        <v>30130</v>
      </c>
      <c r="AP41" s="66"/>
      <c r="AQ41" s="66">
        <f t="shared" si="11"/>
        <v>154134</v>
      </c>
      <c r="AR41" s="80" t="s">
        <v>12</v>
      </c>
    </row>
    <row r="42" spans="1:44" s="139" customFormat="1" ht="19" customHeight="1" x14ac:dyDescent="0.25">
      <c r="A42" s="278"/>
      <c r="B42" s="64" t="s">
        <v>32</v>
      </c>
      <c r="C42" s="118">
        <f>SUM(C43:C44)</f>
        <v>5451</v>
      </c>
      <c r="D42" s="64">
        <v>29002</v>
      </c>
      <c r="E42" s="64">
        <v>29226</v>
      </c>
      <c r="F42" s="64">
        <v>29186</v>
      </c>
      <c r="G42" s="64">
        <v>36181</v>
      </c>
      <c r="H42" s="64">
        <f>SUM(C42:G42)</f>
        <v>129046</v>
      </c>
      <c r="I42" s="64"/>
      <c r="J42" s="142"/>
      <c r="K42" s="64"/>
      <c r="L42" s="142"/>
      <c r="M42" s="64"/>
      <c r="N42" s="64"/>
      <c r="O42" s="142"/>
      <c r="P42" s="281">
        <v>455446</v>
      </c>
      <c r="Q42" s="283">
        <f>H42/P42</f>
        <v>0.28333984709493554</v>
      </c>
      <c r="R42" s="285" t="e">
        <f>#REF!/H42</f>
        <v>#REF!</v>
      </c>
      <c r="S42" s="286">
        <f>H42/H129</f>
        <v>2.306561849053056E-2</v>
      </c>
      <c r="T42" s="281"/>
      <c r="U42" s="281"/>
      <c r="V42" s="248"/>
      <c r="W42" s="287" t="s">
        <v>32</v>
      </c>
      <c r="X42" s="75">
        <f>X43+X44</f>
        <v>5064</v>
      </c>
      <c r="Y42" s="75">
        <f t="shared" ref="Y42:AB42" si="41">Y43+Y44</f>
        <v>26522</v>
      </c>
      <c r="Z42" s="75">
        <f t="shared" si="41"/>
        <v>24369</v>
      </c>
      <c r="AA42" s="75">
        <f t="shared" si="41"/>
        <v>18436</v>
      </c>
      <c r="AB42" s="75">
        <f t="shared" si="41"/>
        <v>20411</v>
      </c>
      <c r="AC42" s="67"/>
      <c r="AD42" s="67"/>
      <c r="AE42" s="308">
        <f t="shared" ref="AE42" si="42">AC43+AD44</f>
        <v>94802</v>
      </c>
      <c r="AF42" s="306">
        <v>376562</v>
      </c>
      <c r="AG42" s="307">
        <f t="shared" ref="AG42" si="43">AE42/AF42</f>
        <v>0.25175668283045022</v>
      </c>
      <c r="AH42" s="75" t="s">
        <v>32</v>
      </c>
      <c r="AI42" s="144">
        <f t="shared" si="1"/>
        <v>387</v>
      </c>
      <c r="AJ42" s="144">
        <f t="shared" si="2"/>
        <v>2480</v>
      </c>
      <c r="AK42" s="144">
        <f t="shared" si="3"/>
        <v>4857</v>
      </c>
      <c r="AL42" s="144">
        <f t="shared" si="4"/>
        <v>10750</v>
      </c>
      <c r="AM42" s="144">
        <f t="shared" si="5"/>
        <v>15770</v>
      </c>
      <c r="AN42" s="145"/>
      <c r="AO42" s="145"/>
      <c r="AP42" s="144">
        <f t="shared" si="8"/>
        <v>34244</v>
      </c>
      <c r="AQ42" s="144"/>
      <c r="AR42" s="64" t="s">
        <v>32</v>
      </c>
    </row>
    <row r="43" spans="1:44" ht="19" customHeight="1" x14ac:dyDescent="0.25">
      <c r="A43" s="278"/>
      <c r="B43" s="81" t="s">
        <v>11</v>
      </c>
      <c r="C43" s="146">
        <v>3399</v>
      </c>
      <c r="D43" s="146">
        <v>18745</v>
      </c>
      <c r="E43" s="146">
        <v>18792</v>
      </c>
      <c r="F43" s="146">
        <v>17229</v>
      </c>
      <c r="G43" s="146">
        <v>18811</v>
      </c>
      <c r="H43" s="64"/>
      <c r="I43" s="146">
        <f>SUM(C43:H43)</f>
        <v>76976</v>
      </c>
      <c r="J43" s="147">
        <f>I43/H42</f>
        <v>0.59650047269965745</v>
      </c>
      <c r="K43" s="146"/>
      <c r="L43" s="147"/>
      <c r="M43" s="146"/>
      <c r="N43" s="146"/>
      <c r="O43" s="147"/>
      <c r="P43" s="282"/>
      <c r="Q43" s="284"/>
      <c r="R43" s="285"/>
      <c r="S43" s="286"/>
      <c r="T43" s="282"/>
      <c r="U43" s="282"/>
      <c r="V43" s="249"/>
      <c r="W43" s="288"/>
      <c r="X43" s="146">
        <v>3128</v>
      </c>
      <c r="Y43" s="146">
        <v>17249</v>
      </c>
      <c r="Z43" s="146">
        <v>15318</v>
      </c>
      <c r="AA43" s="146">
        <v>11011</v>
      </c>
      <c r="AB43" s="146">
        <v>11076</v>
      </c>
      <c r="AC43" s="146">
        <f>SUM(X43:AB43)</f>
        <v>57782</v>
      </c>
      <c r="AD43" s="146"/>
      <c r="AE43" s="308"/>
      <c r="AF43" s="306"/>
      <c r="AG43" s="307"/>
      <c r="AH43" s="117" t="s">
        <v>11</v>
      </c>
      <c r="AI43" s="145">
        <f t="shared" si="1"/>
        <v>271</v>
      </c>
      <c r="AJ43" s="145">
        <f t="shared" si="2"/>
        <v>1496</v>
      </c>
      <c r="AK43" s="145">
        <f t="shared" si="3"/>
        <v>3474</v>
      </c>
      <c r="AL43" s="145">
        <f t="shared" si="4"/>
        <v>6218</v>
      </c>
      <c r="AM43" s="145">
        <f t="shared" si="5"/>
        <v>7735</v>
      </c>
      <c r="AN43" s="145">
        <f t="shared" si="9"/>
        <v>19194</v>
      </c>
      <c r="AO43" s="145"/>
      <c r="AP43" s="144"/>
      <c r="AQ43" s="144"/>
      <c r="AR43" s="81" t="s">
        <v>11</v>
      </c>
    </row>
    <row r="44" spans="1:44" ht="19" customHeight="1" x14ac:dyDescent="0.25">
      <c r="A44" s="278"/>
      <c r="B44" s="81" t="s">
        <v>12</v>
      </c>
      <c r="C44" s="146">
        <v>2052</v>
      </c>
      <c r="D44" s="146">
        <v>10257</v>
      </c>
      <c r="E44" s="146">
        <v>10434</v>
      </c>
      <c r="F44" s="146">
        <v>11957</v>
      </c>
      <c r="G44" s="146">
        <v>17370</v>
      </c>
      <c r="H44" s="64"/>
      <c r="I44" s="146"/>
      <c r="J44" s="147"/>
      <c r="K44" s="146">
        <f>SUM(C44:J44)</f>
        <v>52070</v>
      </c>
      <c r="L44" s="147">
        <f>K44/H42</f>
        <v>0.4034995273003425</v>
      </c>
      <c r="M44" s="146"/>
      <c r="N44" s="146"/>
      <c r="O44" s="147"/>
      <c r="P44" s="282"/>
      <c r="Q44" s="284"/>
      <c r="R44" s="285"/>
      <c r="S44" s="286"/>
      <c r="T44" s="282"/>
      <c r="U44" s="282"/>
      <c r="V44" s="249"/>
      <c r="W44" s="288"/>
      <c r="X44" s="146">
        <v>1936</v>
      </c>
      <c r="Y44" s="146">
        <v>9273</v>
      </c>
      <c r="Z44" s="146">
        <v>9051</v>
      </c>
      <c r="AA44" s="146">
        <v>7425</v>
      </c>
      <c r="AB44" s="146">
        <v>9335</v>
      </c>
      <c r="AC44" s="146"/>
      <c r="AD44" s="146">
        <f>SUM(X44:AC44)</f>
        <v>37020</v>
      </c>
      <c r="AE44" s="308"/>
      <c r="AF44" s="306"/>
      <c r="AG44" s="307"/>
      <c r="AH44" s="117" t="s">
        <v>12</v>
      </c>
      <c r="AI44" s="145">
        <f t="shared" si="1"/>
        <v>116</v>
      </c>
      <c r="AJ44" s="145">
        <f t="shared" si="2"/>
        <v>984</v>
      </c>
      <c r="AK44" s="145">
        <f t="shared" si="3"/>
        <v>1383</v>
      </c>
      <c r="AL44" s="145">
        <f t="shared" si="4"/>
        <v>4532</v>
      </c>
      <c r="AM44" s="145">
        <f t="shared" si="5"/>
        <v>8035</v>
      </c>
      <c r="AN44" s="145"/>
      <c r="AO44" s="145">
        <f t="shared" si="10"/>
        <v>15050</v>
      </c>
      <c r="AP44" s="144"/>
      <c r="AQ44" s="144">
        <f t="shared" si="11"/>
        <v>78884</v>
      </c>
      <c r="AR44" s="81" t="s">
        <v>12</v>
      </c>
    </row>
    <row r="45" spans="1:44" s="139" customFormat="1" ht="19" customHeight="1" x14ac:dyDescent="0.25">
      <c r="A45" s="278"/>
      <c r="B45" s="63" t="s">
        <v>33</v>
      </c>
      <c r="C45" s="63">
        <f>SUM(C46:C47)</f>
        <v>10902</v>
      </c>
      <c r="D45" s="63">
        <v>54478</v>
      </c>
      <c r="E45" s="63">
        <v>53947</v>
      </c>
      <c r="F45" s="63">
        <v>63184</v>
      </c>
      <c r="G45" s="63">
        <v>92016</v>
      </c>
      <c r="H45" s="63">
        <f>SUM(C45:G45)</f>
        <v>274527</v>
      </c>
      <c r="I45" s="63"/>
      <c r="J45" s="136"/>
      <c r="K45" s="63"/>
      <c r="L45" s="136"/>
      <c r="M45" s="63"/>
      <c r="N45" s="63"/>
      <c r="O45" s="136"/>
      <c r="P45" s="271">
        <v>968512</v>
      </c>
      <c r="Q45" s="289">
        <f>H45/P45</f>
        <v>0.28345234751866782</v>
      </c>
      <c r="R45" s="291" t="e">
        <f>#REF!/H45</f>
        <v>#REF!</v>
      </c>
      <c r="S45" s="292">
        <f>H45/H129</f>
        <v>4.9068820787547721E-2</v>
      </c>
      <c r="T45" s="271">
        <v>53045</v>
      </c>
      <c r="U45" s="271">
        <v>1608</v>
      </c>
      <c r="V45" s="245">
        <f>SUM(T45:U45)</f>
        <v>54653</v>
      </c>
      <c r="W45" s="245" t="s">
        <v>33</v>
      </c>
      <c r="X45" s="77">
        <f>X46+X47</f>
        <v>9706</v>
      </c>
      <c r="Y45" s="77">
        <f t="shared" ref="Y45:AB45" si="44">Y46+Y47</f>
        <v>47261</v>
      </c>
      <c r="Z45" s="77">
        <f t="shared" si="44"/>
        <v>44175</v>
      </c>
      <c r="AA45" s="77">
        <f t="shared" si="44"/>
        <v>56760</v>
      </c>
      <c r="AB45" s="77">
        <f t="shared" si="44"/>
        <v>68042</v>
      </c>
      <c r="AC45" s="77"/>
      <c r="AD45" s="77"/>
      <c r="AE45" s="266">
        <f t="shared" ref="AE45" si="45">AC46+AD47</f>
        <v>225944</v>
      </c>
      <c r="AF45" s="304">
        <v>792692</v>
      </c>
      <c r="AG45" s="269">
        <f t="shared" ref="AG45" si="46">AE45/AF45</f>
        <v>0.28503378361330756</v>
      </c>
      <c r="AH45" s="77" t="s">
        <v>33</v>
      </c>
      <c r="AI45" s="66">
        <f t="shared" si="1"/>
        <v>1196</v>
      </c>
      <c r="AJ45" s="66">
        <f t="shared" si="2"/>
        <v>7217</v>
      </c>
      <c r="AK45" s="66">
        <f t="shared" si="3"/>
        <v>9772</v>
      </c>
      <c r="AL45" s="66">
        <f t="shared" si="4"/>
        <v>6424</v>
      </c>
      <c r="AM45" s="66">
        <f t="shared" si="5"/>
        <v>23974</v>
      </c>
      <c r="AN45" s="138"/>
      <c r="AO45" s="138"/>
      <c r="AP45" s="66">
        <f t="shared" si="8"/>
        <v>48583</v>
      </c>
      <c r="AQ45" s="66"/>
      <c r="AR45" s="63" t="s">
        <v>33</v>
      </c>
    </row>
    <row r="46" spans="1:44" ht="19" customHeight="1" x14ac:dyDescent="0.25">
      <c r="A46" s="278"/>
      <c r="B46" s="80" t="s">
        <v>11</v>
      </c>
      <c r="C46" s="138">
        <v>6363</v>
      </c>
      <c r="D46" s="138">
        <v>34215</v>
      </c>
      <c r="E46" s="138">
        <v>33793</v>
      </c>
      <c r="F46" s="138">
        <v>34640</v>
      </c>
      <c r="G46" s="138">
        <v>43427</v>
      </c>
      <c r="H46" s="63"/>
      <c r="I46" s="138">
        <f>SUM(C46:H46)</f>
        <v>152438</v>
      </c>
      <c r="J46" s="141">
        <f>I46/H45</f>
        <v>0.55527507312577629</v>
      </c>
      <c r="K46" s="138"/>
      <c r="L46" s="141"/>
      <c r="M46" s="138"/>
      <c r="N46" s="138"/>
      <c r="O46" s="141"/>
      <c r="P46" s="272"/>
      <c r="Q46" s="290"/>
      <c r="R46" s="291"/>
      <c r="S46" s="292"/>
      <c r="T46" s="272"/>
      <c r="U46" s="272"/>
      <c r="V46" s="246"/>
      <c r="W46" s="246"/>
      <c r="X46" s="138">
        <v>6316</v>
      </c>
      <c r="Y46" s="138">
        <v>32298</v>
      </c>
      <c r="Z46" s="138">
        <v>28814</v>
      </c>
      <c r="AA46" s="138">
        <v>24132</v>
      </c>
      <c r="AB46" s="138">
        <v>26964</v>
      </c>
      <c r="AC46" s="138">
        <f>SUM(X46:AB46)</f>
        <v>118524</v>
      </c>
      <c r="AD46" s="138"/>
      <c r="AE46" s="266"/>
      <c r="AF46" s="304"/>
      <c r="AG46" s="269"/>
      <c r="AH46" s="80" t="s">
        <v>11</v>
      </c>
      <c r="AI46" s="138">
        <f t="shared" si="1"/>
        <v>47</v>
      </c>
      <c r="AJ46" s="138">
        <f t="shared" si="2"/>
        <v>1917</v>
      </c>
      <c r="AK46" s="138">
        <f t="shared" si="3"/>
        <v>4979</v>
      </c>
      <c r="AL46" s="138">
        <f t="shared" si="4"/>
        <v>10508</v>
      </c>
      <c r="AM46" s="138">
        <f t="shared" si="5"/>
        <v>16463</v>
      </c>
      <c r="AN46" s="138">
        <f t="shared" si="9"/>
        <v>33914</v>
      </c>
      <c r="AO46" s="138"/>
      <c r="AP46" s="66"/>
      <c r="AQ46" s="66"/>
      <c r="AR46" s="80" t="s">
        <v>11</v>
      </c>
    </row>
    <row r="47" spans="1:44" ht="19" customHeight="1" x14ac:dyDescent="0.25">
      <c r="A47" s="278"/>
      <c r="B47" s="80" t="s">
        <v>12</v>
      </c>
      <c r="C47" s="138">
        <v>4539</v>
      </c>
      <c r="D47" s="138">
        <v>20263</v>
      </c>
      <c r="E47" s="138">
        <v>20154</v>
      </c>
      <c r="F47" s="138">
        <v>28544</v>
      </c>
      <c r="G47" s="138">
        <v>48589</v>
      </c>
      <c r="H47" s="63"/>
      <c r="I47" s="138"/>
      <c r="J47" s="141"/>
      <c r="K47" s="138">
        <f>SUM(C47:J47)</f>
        <v>122089</v>
      </c>
      <c r="L47" s="141">
        <f>K47/H45</f>
        <v>0.44472492687422366</v>
      </c>
      <c r="M47" s="138"/>
      <c r="N47" s="138"/>
      <c r="O47" s="141"/>
      <c r="P47" s="272"/>
      <c r="Q47" s="290"/>
      <c r="R47" s="291"/>
      <c r="S47" s="292"/>
      <c r="T47" s="272"/>
      <c r="U47" s="272"/>
      <c r="V47" s="246"/>
      <c r="W47" s="246"/>
      <c r="X47" s="138">
        <v>3390</v>
      </c>
      <c r="Y47" s="138">
        <v>14963</v>
      </c>
      <c r="Z47" s="138">
        <v>15361</v>
      </c>
      <c r="AA47" s="138">
        <v>32628</v>
      </c>
      <c r="AB47" s="138">
        <v>41078</v>
      </c>
      <c r="AC47" s="138"/>
      <c r="AD47" s="138">
        <f>SUM(X47:AC47)</f>
        <v>107420</v>
      </c>
      <c r="AE47" s="266"/>
      <c r="AF47" s="304"/>
      <c r="AG47" s="269"/>
      <c r="AH47" s="80" t="s">
        <v>12</v>
      </c>
      <c r="AI47" s="138">
        <f t="shared" si="1"/>
        <v>1149</v>
      </c>
      <c r="AJ47" s="138">
        <f t="shared" si="2"/>
        <v>5300</v>
      </c>
      <c r="AK47" s="138">
        <f t="shared" si="3"/>
        <v>4793</v>
      </c>
      <c r="AL47" s="138">
        <f t="shared" si="4"/>
        <v>-4084</v>
      </c>
      <c r="AM47" s="138">
        <f t="shared" si="5"/>
        <v>7511</v>
      </c>
      <c r="AN47" s="138"/>
      <c r="AO47" s="138">
        <f t="shared" si="10"/>
        <v>14669</v>
      </c>
      <c r="AP47" s="66"/>
      <c r="AQ47" s="66">
        <f t="shared" si="11"/>
        <v>175820</v>
      </c>
      <c r="AR47" s="80" t="s">
        <v>12</v>
      </c>
    </row>
    <row r="48" spans="1:44" s="139" customFormat="1" ht="19" customHeight="1" x14ac:dyDescent="0.25">
      <c r="A48" s="278"/>
      <c r="B48" s="64" t="s">
        <v>34</v>
      </c>
      <c r="C48" s="118">
        <f>SUM(C49:C50)</f>
        <v>6068</v>
      </c>
      <c r="D48" s="64">
        <v>30876</v>
      </c>
      <c r="E48" s="64">
        <v>32316</v>
      </c>
      <c r="F48" s="64">
        <v>33964</v>
      </c>
      <c r="G48" s="64">
        <v>43218</v>
      </c>
      <c r="H48" s="64">
        <f>SUM(C48:G48)</f>
        <v>146442</v>
      </c>
      <c r="I48" s="64"/>
      <c r="J48" s="142"/>
      <c r="K48" s="64"/>
      <c r="L48" s="142"/>
      <c r="M48" s="64"/>
      <c r="N48" s="64"/>
      <c r="O48" s="142"/>
      <c r="P48" s="281">
        <v>564100</v>
      </c>
      <c r="Q48" s="283">
        <f>H48/P48</f>
        <v>0.25960290728594221</v>
      </c>
      <c r="R48" s="285" t="e">
        <f>#REF!/H48</f>
        <v>#REF!</v>
      </c>
      <c r="S48" s="286">
        <f>H48/H129</f>
        <v>2.6174970963766999E-2</v>
      </c>
      <c r="T48" s="281">
        <v>91</v>
      </c>
      <c r="U48" s="281">
        <v>25</v>
      </c>
      <c r="V48" s="248">
        <f>SUM(T48:U48)</f>
        <v>116</v>
      </c>
      <c r="W48" s="287" t="s">
        <v>34</v>
      </c>
      <c r="X48" s="75">
        <f>X49+X50</f>
        <v>5340</v>
      </c>
      <c r="Y48" s="75">
        <f t="shared" ref="Y48:AB48" si="47">Y49+Y50</f>
        <v>26887</v>
      </c>
      <c r="Z48" s="75">
        <f t="shared" si="47"/>
        <v>26267</v>
      </c>
      <c r="AA48" s="75">
        <f t="shared" si="47"/>
        <v>20493</v>
      </c>
      <c r="AB48" s="75">
        <f t="shared" si="47"/>
        <v>22174</v>
      </c>
      <c r="AC48" s="67"/>
      <c r="AD48" s="67"/>
      <c r="AE48" s="308">
        <f>AC49+AD50</f>
        <v>101161</v>
      </c>
      <c r="AF48" s="306">
        <v>438460</v>
      </c>
      <c r="AG48" s="307">
        <f>AE48/AF48</f>
        <v>0.23071887971536742</v>
      </c>
      <c r="AH48" s="75" t="s">
        <v>34</v>
      </c>
      <c r="AI48" s="144">
        <f t="shared" si="1"/>
        <v>728</v>
      </c>
      <c r="AJ48" s="144">
        <f t="shared" si="2"/>
        <v>3989</v>
      </c>
      <c r="AK48" s="144">
        <f t="shared" si="3"/>
        <v>6049</v>
      </c>
      <c r="AL48" s="144">
        <f t="shared" si="4"/>
        <v>13471</v>
      </c>
      <c r="AM48" s="144">
        <f t="shared" si="5"/>
        <v>21044</v>
      </c>
      <c r="AN48" s="145"/>
      <c r="AO48" s="145"/>
      <c r="AP48" s="144">
        <f t="shared" si="8"/>
        <v>45281</v>
      </c>
      <c r="AQ48" s="144"/>
      <c r="AR48" s="64" t="s">
        <v>34</v>
      </c>
    </row>
    <row r="49" spans="1:44" ht="19" customHeight="1" x14ac:dyDescent="0.25">
      <c r="A49" s="278"/>
      <c r="B49" s="81" t="s">
        <v>11</v>
      </c>
      <c r="C49" s="146">
        <v>3911</v>
      </c>
      <c r="D49" s="146">
        <v>20966</v>
      </c>
      <c r="E49" s="146">
        <v>22279</v>
      </c>
      <c r="F49" s="146">
        <v>22091</v>
      </c>
      <c r="G49" s="146">
        <v>25080</v>
      </c>
      <c r="H49" s="64"/>
      <c r="I49" s="146">
        <f>SUM(C49:H49)</f>
        <v>94327</v>
      </c>
      <c r="J49" s="147">
        <f>I49/H48</f>
        <v>0.64412531923901617</v>
      </c>
      <c r="K49" s="146"/>
      <c r="L49" s="147"/>
      <c r="M49" s="146"/>
      <c r="N49" s="146"/>
      <c r="O49" s="147"/>
      <c r="P49" s="282"/>
      <c r="Q49" s="284"/>
      <c r="R49" s="285"/>
      <c r="S49" s="286"/>
      <c r="T49" s="282"/>
      <c r="U49" s="282"/>
      <c r="V49" s="249"/>
      <c r="W49" s="288"/>
      <c r="X49" s="146">
        <v>3569</v>
      </c>
      <c r="Y49" s="146">
        <v>18917</v>
      </c>
      <c r="Z49" s="146">
        <v>18557</v>
      </c>
      <c r="AA49" s="146">
        <v>14583</v>
      </c>
      <c r="AB49" s="146">
        <v>14272</v>
      </c>
      <c r="AC49" s="146">
        <f>SUM(X49:AB49)</f>
        <v>69898</v>
      </c>
      <c r="AD49" s="146"/>
      <c r="AE49" s="308"/>
      <c r="AF49" s="306"/>
      <c r="AG49" s="307"/>
      <c r="AH49" s="117" t="s">
        <v>11</v>
      </c>
      <c r="AI49" s="145">
        <f t="shared" si="1"/>
        <v>342</v>
      </c>
      <c r="AJ49" s="145">
        <f t="shared" si="2"/>
        <v>2049</v>
      </c>
      <c r="AK49" s="145">
        <f t="shared" si="3"/>
        <v>3722</v>
      </c>
      <c r="AL49" s="145">
        <f t="shared" si="4"/>
        <v>7508</v>
      </c>
      <c r="AM49" s="145">
        <f t="shared" si="5"/>
        <v>10808</v>
      </c>
      <c r="AN49" s="145">
        <f t="shared" si="9"/>
        <v>24429</v>
      </c>
      <c r="AO49" s="145"/>
      <c r="AP49" s="144"/>
      <c r="AQ49" s="144"/>
      <c r="AR49" s="81" t="s">
        <v>11</v>
      </c>
    </row>
    <row r="50" spans="1:44" ht="19" customHeight="1" x14ac:dyDescent="0.25">
      <c r="A50" s="278"/>
      <c r="B50" s="81" t="s">
        <v>12</v>
      </c>
      <c r="C50" s="146">
        <v>2157</v>
      </c>
      <c r="D50" s="146">
        <v>9910</v>
      </c>
      <c r="E50" s="146">
        <v>10037</v>
      </c>
      <c r="F50" s="146">
        <v>11873</v>
      </c>
      <c r="G50" s="146">
        <v>18138</v>
      </c>
      <c r="H50" s="64"/>
      <c r="I50" s="146"/>
      <c r="J50" s="147"/>
      <c r="K50" s="146">
        <f>SUM(C50:J50)</f>
        <v>52115</v>
      </c>
      <c r="L50" s="147">
        <f>K50/H48</f>
        <v>0.35587468076098389</v>
      </c>
      <c r="M50" s="146"/>
      <c r="N50" s="146"/>
      <c r="O50" s="147"/>
      <c r="P50" s="282"/>
      <c r="Q50" s="284"/>
      <c r="R50" s="285"/>
      <c r="S50" s="286"/>
      <c r="T50" s="282"/>
      <c r="U50" s="282"/>
      <c r="V50" s="249"/>
      <c r="W50" s="288"/>
      <c r="X50" s="146">
        <v>1771</v>
      </c>
      <c r="Y50" s="146">
        <v>7970</v>
      </c>
      <c r="Z50" s="146">
        <v>7710</v>
      </c>
      <c r="AA50" s="146">
        <v>5910</v>
      </c>
      <c r="AB50" s="146">
        <v>7902</v>
      </c>
      <c r="AC50" s="146"/>
      <c r="AD50" s="146">
        <f>SUM(X50:AC50)</f>
        <v>31263</v>
      </c>
      <c r="AE50" s="308"/>
      <c r="AF50" s="306"/>
      <c r="AG50" s="307"/>
      <c r="AH50" s="117" t="s">
        <v>12</v>
      </c>
      <c r="AI50" s="145">
        <f t="shared" si="1"/>
        <v>386</v>
      </c>
      <c r="AJ50" s="145">
        <f t="shared" si="2"/>
        <v>1940</v>
      </c>
      <c r="AK50" s="145">
        <f t="shared" si="3"/>
        <v>2327</v>
      </c>
      <c r="AL50" s="145">
        <f t="shared" si="4"/>
        <v>5963</v>
      </c>
      <c r="AM50" s="145">
        <f t="shared" si="5"/>
        <v>10236</v>
      </c>
      <c r="AN50" s="145"/>
      <c r="AO50" s="145">
        <f t="shared" si="10"/>
        <v>20852</v>
      </c>
      <c r="AP50" s="144"/>
      <c r="AQ50" s="144">
        <f t="shared" si="11"/>
        <v>125640</v>
      </c>
      <c r="AR50" s="81" t="s">
        <v>12</v>
      </c>
    </row>
    <row r="51" spans="1:44" s="139" customFormat="1" ht="19" customHeight="1" x14ac:dyDescent="0.25">
      <c r="A51" s="278"/>
      <c r="B51" s="63" t="s">
        <v>35</v>
      </c>
      <c r="C51" s="63">
        <f>SUM(C52:C53)</f>
        <v>9094</v>
      </c>
      <c r="D51" s="63">
        <v>46191</v>
      </c>
      <c r="E51" s="63">
        <v>47880</v>
      </c>
      <c r="F51" s="63">
        <v>51044</v>
      </c>
      <c r="G51" s="63">
        <v>61511</v>
      </c>
      <c r="H51" s="63">
        <f>SUM(C51:G51)</f>
        <v>215720</v>
      </c>
      <c r="I51" s="63"/>
      <c r="J51" s="136"/>
      <c r="K51" s="63"/>
      <c r="L51" s="136"/>
      <c r="M51" s="63"/>
      <c r="N51" s="63"/>
      <c r="O51" s="136"/>
      <c r="P51" s="271">
        <v>763503</v>
      </c>
      <c r="Q51" s="289">
        <f>H51/P51</f>
        <v>0.28253981975185427</v>
      </c>
      <c r="R51" s="291" t="e">
        <f>#REF!/H51</f>
        <v>#REF!</v>
      </c>
      <c r="S51" s="292">
        <f>H51/H129</f>
        <v>3.8557686567404277E-2</v>
      </c>
      <c r="T51" s="271">
        <v>9158</v>
      </c>
      <c r="U51" s="271"/>
      <c r="V51" s="245">
        <f>SUM(T51:U51)</f>
        <v>9158</v>
      </c>
      <c r="W51" s="245" t="s">
        <v>35</v>
      </c>
      <c r="X51" s="77">
        <f>X52+X53</f>
        <v>8093</v>
      </c>
      <c r="Y51" s="77">
        <f t="shared" ref="Y51:AB51" si="48">Y52+Y53</f>
        <v>40805</v>
      </c>
      <c r="Z51" s="77">
        <f t="shared" si="48"/>
        <v>40396</v>
      </c>
      <c r="AA51" s="77">
        <f t="shared" si="48"/>
        <v>36566</v>
      </c>
      <c r="AB51" s="77">
        <f t="shared" si="48"/>
        <v>37050</v>
      </c>
      <c r="AC51" s="77"/>
      <c r="AD51" s="77"/>
      <c r="AE51" s="266">
        <f>AC52+AD53</f>
        <v>162910</v>
      </c>
      <c r="AF51" s="304">
        <v>623019</v>
      </c>
      <c r="AG51" s="269">
        <f t="shared" ref="AG51" si="49">AE51/AF51</f>
        <v>0.2614848022291455</v>
      </c>
      <c r="AH51" s="77" t="s">
        <v>35</v>
      </c>
      <c r="AI51" s="66">
        <f t="shared" si="1"/>
        <v>1001</v>
      </c>
      <c r="AJ51" s="66">
        <f t="shared" si="2"/>
        <v>5386</v>
      </c>
      <c r="AK51" s="66">
        <f t="shared" si="3"/>
        <v>7484</v>
      </c>
      <c r="AL51" s="66">
        <f t="shared" si="4"/>
        <v>14478</v>
      </c>
      <c r="AM51" s="66">
        <f t="shared" si="5"/>
        <v>24461</v>
      </c>
      <c r="AN51" s="138"/>
      <c r="AO51" s="138"/>
      <c r="AP51" s="66">
        <f t="shared" si="8"/>
        <v>52810</v>
      </c>
      <c r="AQ51" s="66"/>
      <c r="AR51" s="63" t="s">
        <v>35</v>
      </c>
    </row>
    <row r="52" spans="1:44" ht="19" customHeight="1" x14ac:dyDescent="0.25">
      <c r="A52" s="278"/>
      <c r="B52" s="80" t="s">
        <v>11</v>
      </c>
      <c r="C52" s="138">
        <v>5404</v>
      </c>
      <c r="D52" s="138">
        <v>28743</v>
      </c>
      <c r="E52" s="138">
        <v>29661</v>
      </c>
      <c r="F52" s="138">
        <v>29056</v>
      </c>
      <c r="G52" s="138">
        <v>32128</v>
      </c>
      <c r="H52" s="63"/>
      <c r="I52" s="138">
        <f>SUM(C52:H52)</f>
        <v>124992</v>
      </c>
      <c r="J52" s="141">
        <f>I52/H51</f>
        <v>0.57941776376784726</v>
      </c>
      <c r="K52" s="138"/>
      <c r="L52" s="141"/>
      <c r="M52" s="138"/>
      <c r="N52" s="138"/>
      <c r="O52" s="141"/>
      <c r="P52" s="272"/>
      <c r="Q52" s="290"/>
      <c r="R52" s="291"/>
      <c r="S52" s="292"/>
      <c r="T52" s="272"/>
      <c r="U52" s="272"/>
      <c r="V52" s="246"/>
      <c r="W52" s="246"/>
      <c r="X52" s="138">
        <v>5124</v>
      </c>
      <c r="Y52" s="138">
        <v>26547</v>
      </c>
      <c r="Z52" s="138">
        <v>25812</v>
      </c>
      <c r="AA52" s="138">
        <v>21737</v>
      </c>
      <c r="AB52" s="138">
        <v>21204</v>
      </c>
      <c r="AC52" s="138">
        <f>SUM(X52:AB52)</f>
        <v>100424</v>
      </c>
      <c r="AD52" s="138"/>
      <c r="AE52" s="266"/>
      <c r="AF52" s="304"/>
      <c r="AG52" s="269"/>
      <c r="AH52" s="80" t="s">
        <v>11</v>
      </c>
      <c r="AI52" s="138">
        <f t="shared" si="1"/>
        <v>280</v>
      </c>
      <c r="AJ52" s="138">
        <f t="shared" si="2"/>
        <v>2196</v>
      </c>
      <c r="AK52" s="138">
        <f t="shared" si="3"/>
        <v>3849</v>
      </c>
      <c r="AL52" s="138">
        <f t="shared" si="4"/>
        <v>7319</v>
      </c>
      <c r="AM52" s="138">
        <f t="shared" si="5"/>
        <v>10924</v>
      </c>
      <c r="AN52" s="138">
        <f t="shared" si="9"/>
        <v>24568</v>
      </c>
      <c r="AO52" s="138"/>
      <c r="AP52" s="66"/>
      <c r="AQ52" s="66"/>
      <c r="AR52" s="80" t="s">
        <v>11</v>
      </c>
    </row>
    <row r="53" spans="1:44" ht="19" customHeight="1" x14ac:dyDescent="0.25">
      <c r="A53" s="278"/>
      <c r="B53" s="80" t="s">
        <v>12</v>
      </c>
      <c r="C53" s="138">
        <v>3690</v>
      </c>
      <c r="D53" s="138">
        <v>17448</v>
      </c>
      <c r="E53" s="138">
        <v>18219</v>
      </c>
      <c r="F53" s="138">
        <v>21988</v>
      </c>
      <c r="G53" s="138">
        <v>29383</v>
      </c>
      <c r="H53" s="63"/>
      <c r="I53" s="138"/>
      <c r="J53" s="141"/>
      <c r="K53" s="138">
        <f>SUM(C53:J53)</f>
        <v>90728</v>
      </c>
      <c r="L53" s="141">
        <f>K53/H51</f>
        <v>0.4205822362321528</v>
      </c>
      <c r="M53" s="138"/>
      <c r="N53" s="138"/>
      <c r="O53" s="141"/>
      <c r="P53" s="272"/>
      <c r="Q53" s="290"/>
      <c r="R53" s="291"/>
      <c r="S53" s="292"/>
      <c r="T53" s="272"/>
      <c r="U53" s="272"/>
      <c r="V53" s="246"/>
      <c r="W53" s="246"/>
      <c r="X53" s="138">
        <v>2969</v>
      </c>
      <c r="Y53" s="138">
        <v>14258</v>
      </c>
      <c r="Z53" s="138">
        <v>14584</v>
      </c>
      <c r="AA53" s="138">
        <v>14829</v>
      </c>
      <c r="AB53" s="138">
        <v>15846</v>
      </c>
      <c r="AC53" s="138"/>
      <c r="AD53" s="138">
        <f>SUM(X53:AC53)</f>
        <v>62486</v>
      </c>
      <c r="AE53" s="266"/>
      <c r="AF53" s="304"/>
      <c r="AG53" s="269"/>
      <c r="AH53" s="80" t="s">
        <v>12</v>
      </c>
      <c r="AI53" s="138">
        <f t="shared" si="1"/>
        <v>721</v>
      </c>
      <c r="AJ53" s="138">
        <f t="shared" si="2"/>
        <v>3190</v>
      </c>
      <c r="AK53" s="138">
        <f t="shared" si="3"/>
        <v>3635</v>
      </c>
      <c r="AL53" s="138">
        <f t="shared" si="4"/>
        <v>7159</v>
      </c>
      <c r="AM53" s="138">
        <f t="shared" si="5"/>
        <v>13537</v>
      </c>
      <c r="AN53" s="138"/>
      <c r="AO53" s="138">
        <f t="shared" si="10"/>
        <v>28242</v>
      </c>
      <c r="AP53" s="66"/>
      <c r="AQ53" s="66">
        <f t="shared" si="11"/>
        <v>140484</v>
      </c>
      <c r="AR53" s="80" t="s">
        <v>12</v>
      </c>
    </row>
    <row r="54" spans="1:44" s="139" customFormat="1" ht="19" customHeight="1" x14ac:dyDescent="0.25">
      <c r="A54" s="278"/>
      <c r="B54" s="64" t="s">
        <v>36</v>
      </c>
      <c r="C54" s="118">
        <f>SUM(C55:C56)</f>
        <v>5770</v>
      </c>
      <c r="D54" s="64">
        <v>30302</v>
      </c>
      <c r="E54" s="64">
        <v>32349</v>
      </c>
      <c r="F54" s="64">
        <v>33714</v>
      </c>
      <c r="G54" s="64">
        <v>45465</v>
      </c>
      <c r="H54" s="64">
        <f>SUM(C54:G54)</f>
        <v>147600</v>
      </c>
      <c r="I54" s="64"/>
      <c r="J54" s="142"/>
      <c r="K54" s="64"/>
      <c r="L54" s="142"/>
      <c r="M54" s="64"/>
      <c r="N54" s="64"/>
      <c r="O54" s="142"/>
      <c r="P54" s="281">
        <v>506084</v>
      </c>
      <c r="Q54" s="283">
        <f>H54/P54</f>
        <v>0.29165118834027554</v>
      </c>
      <c r="R54" s="285" t="e">
        <f>#REF!/H54</f>
        <v>#REF!</v>
      </c>
      <c r="S54" s="286">
        <f>H54/H129</f>
        <v>2.6381951313503019E-2</v>
      </c>
      <c r="T54" s="281"/>
      <c r="U54" s="281"/>
      <c r="V54" s="248"/>
      <c r="W54" s="287" t="s">
        <v>36</v>
      </c>
      <c r="X54" s="75">
        <f>+X56+X55</f>
        <v>5144</v>
      </c>
      <c r="Y54" s="75">
        <f t="shared" ref="Y54:AB54" si="50">+Y56+Y55</f>
        <v>26255</v>
      </c>
      <c r="Z54" s="75">
        <f t="shared" si="50"/>
        <v>30332</v>
      </c>
      <c r="AA54" s="75">
        <f t="shared" si="50"/>
        <v>16139</v>
      </c>
      <c r="AB54" s="75">
        <f t="shared" si="50"/>
        <v>17273</v>
      </c>
      <c r="AC54" s="67"/>
      <c r="AD54" s="67"/>
      <c r="AE54" s="308">
        <f>AC55+AD56</f>
        <v>95143</v>
      </c>
      <c r="AF54" s="306">
        <v>372040</v>
      </c>
      <c r="AG54" s="307">
        <f t="shared" ref="AG54" si="51">AE54/AF54</f>
        <v>0.25573325448876466</v>
      </c>
      <c r="AH54" s="75" t="s">
        <v>36</v>
      </c>
      <c r="AI54" s="144">
        <f t="shared" si="1"/>
        <v>626</v>
      </c>
      <c r="AJ54" s="144">
        <f t="shared" si="2"/>
        <v>4047</v>
      </c>
      <c r="AK54" s="144">
        <f t="shared" si="3"/>
        <v>2017</v>
      </c>
      <c r="AL54" s="144">
        <f t="shared" si="4"/>
        <v>17575</v>
      </c>
      <c r="AM54" s="144">
        <f t="shared" si="5"/>
        <v>28192</v>
      </c>
      <c r="AN54" s="145"/>
      <c r="AO54" s="145"/>
      <c r="AP54" s="144">
        <f t="shared" si="8"/>
        <v>52457</v>
      </c>
      <c r="AQ54" s="144"/>
      <c r="AR54" s="64" t="s">
        <v>36</v>
      </c>
    </row>
    <row r="55" spans="1:44" ht="19" customHeight="1" x14ac:dyDescent="0.25">
      <c r="A55" s="278"/>
      <c r="B55" s="81" t="s">
        <v>11</v>
      </c>
      <c r="C55" s="146">
        <v>3305</v>
      </c>
      <c r="D55" s="146">
        <v>18436</v>
      </c>
      <c r="E55" s="146">
        <v>18599</v>
      </c>
      <c r="F55" s="146">
        <v>15601</v>
      </c>
      <c r="G55" s="146">
        <v>17624</v>
      </c>
      <c r="H55" s="64"/>
      <c r="I55" s="146">
        <f>SUM(C55:H55)</f>
        <v>73565</v>
      </c>
      <c r="J55" s="147">
        <f>I55/H54</f>
        <v>0.49840785907859081</v>
      </c>
      <c r="K55" s="146"/>
      <c r="L55" s="147"/>
      <c r="M55" s="146"/>
      <c r="N55" s="146"/>
      <c r="O55" s="147"/>
      <c r="P55" s="282"/>
      <c r="Q55" s="284"/>
      <c r="R55" s="285"/>
      <c r="S55" s="286"/>
      <c r="T55" s="282"/>
      <c r="U55" s="282"/>
      <c r="V55" s="249"/>
      <c r="W55" s="288"/>
      <c r="X55" s="146">
        <v>3133</v>
      </c>
      <c r="Y55" s="146">
        <v>17161</v>
      </c>
      <c r="Z55" s="146">
        <v>15748</v>
      </c>
      <c r="AA55" s="146">
        <v>10515</v>
      </c>
      <c r="AB55" s="146">
        <v>10033</v>
      </c>
      <c r="AC55" s="146">
        <f>SUM(X55:AB55)</f>
        <v>56590</v>
      </c>
      <c r="AD55" s="146"/>
      <c r="AE55" s="308"/>
      <c r="AF55" s="306"/>
      <c r="AG55" s="307"/>
      <c r="AH55" s="117" t="s">
        <v>11</v>
      </c>
      <c r="AI55" s="145">
        <f t="shared" si="1"/>
        <v>172</v>
      </c>
      <c r="AJ55" s="145">
        <f t="shared" si="2"/>
        <v>1275</v>
      </c>
      <c r="AK55" s="145">
        <f t="shared" si="3"/>
        <v>2851</v>
      </c>
      <c r="AL55" s="145">
        <f t="shared" si="4"/>
        <v>5086</v>
      </c>
      <c r="AM55" s="145">
        <f t="shared" si="5"/>
        <v>7591</v>
      </c>
      <c r="AN55" s="145">
        <f t="shared" si="9"/>
        <v>16975</v>
      </c>
      <c r="AO55" s="145"/>
      <c r="AP55" s="144"/>
      <c r="AQ55" s="144"/>
      <c r="AR55" s="81" t="s">
        <v>11</v>
      </c>
    </row>
    <row r="56" spans="1:44" ht="19" customHeight="1" x14ac:dyDescent="0.25">
      <c r="A56" s="278"/>
      <c r="B56" s="81" t="s">
        <v>12</v>
      </c>
      <c r="C56" s="146">
        <v>2465</v>
      </c>
      <c r="D56" s="146">
        <v>11866</v>
      </c>
      <c r="E56" s="146">
        <v>13750</v>
      </c>
      <c r="F56" s="146">
        <v>18113</v>
      </c>
      <c r="G56" s="146">
        <v>27841</v>
      </c>
      <c r="H56" s="64"/>
      <c r="I56" s="146"/>
      <c r="J56" s="147"/>
      <c r="K56" s="146">
        <f>SUM(C56:J56)</f>
        <v>74035</v>
      </c>
      <c r="L56" s="147">
        <f>K56/H54</f>
        <v>0.50159214092140925</v>
      </c>
      <c r="M56" s="146"/>
      <c r="N56" s="146"/>
      <c r="O56" s="147"/>
      <c r="P56" s="282"/>
      <c r="Q56" s="284"/>
      <c r="R56" s="285"/>
      <c r="S56" s="286"/>
      <c r="T56" s="282"/>
      <c r="U56" s="282"/>
      <c r="V56" s="249"/>
      <c r="W56" s="288"/>
      <c r="X56" s="146">
        <v>2011</v>
      </c>
      <c r="Y56" s="146">
        <v>9094</v>
      </c>
      <c r="Z56" s="146">
        <v>14584</v>
      </c>
      <c r="AA56" s="146">
        <v>5624</v>
      </c>
      <c r="AB56" s="146">
        <v>7240</v>
      </c>
      <c r="AC56" s="146"/>
      <c r="AD56" s="146">
        <f>SUM(X56:AC56)</f>
        <v>38553</v>
      </c>
      <c r="AE56" s="308"/>
      <c r="AF56" s="306"/>
      <c r="AG56" s="307"/>
      <c r="AH56" s="117" t="s">
        <v>12</v>
      </c>
      <c r="AI56" s="145">
        <f t="shared" si="1"/>
        <v>454</v>
      </c>
      <c r="AJ56" s="145">
        <f t="shared" si="2"/>
        <v>2772</v>
      </c>
      <c r="AK56" s="145">
        <f t="shared" si="3"/>
        <v>-834</v>
      </c>
      <c r="AL56" s="145">
        <f t="shared" si="4"/>
        <v>12489</v>
      </c>
      <c r="AM56" s="145">
        <f t="shared" si="5"/>
        <v>20601</v>
      </c>
      <c r="AN56" s="145"/>
      <c r="AO56" s="145">
        <f t="shared" si="10"/>
        <v>35482</v>
      </c>
      <c r="AP56" s="144"/>
      <c r="AQ56" s="144">
        <f t="shared" si="11"/>
        <v>134044</v>
      </c>
      <c r="AR56" s="81" t="s">
        <v>12</v>
      </c>
    </row>
    <row r="57" spans="1:44" s="139" customFormat="1" ht="19" customHeight="1" x14ac:dyDescent="0.25">
      <c r="A57" s="295" t="s">
        <v>5</v>
      </c>
      <c r="B57" s="63" t="s">
        <v>37</v>
      </c>
      <c r="C57" s="63">
        <f>SUM(C58:C59)</f>
        <v>3339</v>
      </c>
      <c r="D57" s="63">
        <v>16623</v>
      </c>
      <c r="E57" s="63">
        <v>16913</v>
      </c>
      <c r="F57" s="63">
        <v>17673</v>
      </c>
      <c r="G57" s="63">
        <v>26389</v>
      </c>
      <c r="H57" s="63">
        <f>SUM(C57:G57)</f>
        <v>80937</v>
      </c>
      <c r="I57" s="63"/>
      <c r="J57" s="136"/>
      <c r="K57" s="63"/>
      <c r="L57" s="136"/>
      <c r="M57" s="63"/>
      <c r="N57" s="63"/>
      <c r="O57" s="136"/>
      <c r="P57" s="271">
        <v>338789</v>
      </c>
      <c r="Q57" s="289">
        <f>H57/P57</f>
        <v>0.23890090882525702</v>
      </c>
      <c r="R57" s="291" t="e">
        <f>#REF!/H57</f>
        <v>#REF!</v>
      </c>
      <c r="S57" s="292">
        <f>H57/H129</f>
        <v>1.4466639522093455E-2</v>
      </c>
      <c r="T57" s="271">
        <v>446</v>
      </c>
      <c r="U57" s="271">
        <v>341</v>
      </c>
      <c r="V57" s="245">
        <f>SUM(T57:U57)</f>
        <v>787</v>
      </c>
      <c r="W57" s="245" t="s">
        <v>37</v>
      </c>
      <c r="X57" s="77">
        <f>X58+X59</f>
        <v>3241</v>
      </c>
      <c r="Y57" s="77">
        <f t="shared" ref="Y57:AB57" si="52">Y58+Y59</f>
        <v>15340</v>
      </c>
      <c r="Z57" s="77">
        <f t="shared" si="52"/>
        <v>14695</v>
      </c>
      <c r="AA57" s="77">
        <f t="shared" si="52"/>
        <v>11529</v>
      </c>
      <c r="AB57" s="77">
        <f t="shared" si="52"/>
        <v>15400</v>
      </c>
      <c r="AC57" s="77"/>
      <c r="AD57" s="77"/>
      <c r="AE57" s="266">
        <f>AC58+AD59</f>
        <v>60205</v>
      </c>
      <c r="AF57" s="304">
        <v>285916</v>
      </c>
      <c r="AG57" s="269">
        <f t="shared" ref="AG57" si="53">AE57/AF57</f>
        <v>0.21056883840008953</v>
      </c>
      <c r="AH57" s="77" t="s">
        <v>37</v>
      </c>
      <c r="AI57" s="66">
        <f t="shared" si="1"/>
        <v>98</v>
      </c>
      <c r="AJ57" s="66">
        <f t="shared" si="2"/>
        <v>1283</v>
      </c>
      <c r="AK57" s="66">
        <f t="shared" si="3"/>
        <v>2218</v>
      </c>
      <c r="AL57" s="66">
        <f t="shared" si="4"/>
        <v>6144</v>
      </c>
      <c r="AM57" s="66">
        <f t="shared" si="5"/>
        <v>10989</v>
      </c>
      <c r="AN57" s="138"/>
      <c r="AO57" s="138"/>
      <c r="AP57" s="66">
        <f t="shared" si="8"/>
        <v>20732</v>
      </c>
      <c r="AQ57" s="66"/>
      <c r="AR57" s="63" t="s">
        <v>37</v>
      </c>
    </row>
    <row r="58" spans="1:44" ht="19" customHeight="1" x14ac:dyDescent="0.25">
      <c r="A58" s="296"/>
      <c r="B58" s="80" t="s">
        <v>11</v>
      </c>
      <c r="C58" s="138">
        <v>1271</v>
      </c>
      <c r="D58" s="138">
        <v>7008</v>
      </c>
      <c r="E58" s="138">
        <v>7423</v>
      </c>
      <c r="F58" s="138">
        <v>6947</v>
      </c>
      <c r="G58" s="138">
        <v>8687</v>
      </c>
      <c r="H58" s="63"/>
      <c r="I58" s="138">
        <f>SUM(C58:H58)</f>
        <v>31336</v>
      </c>
      <c r="J58" s="141">
        <f>I58/H57</f>
        <v>0.38716532611784477</v>
      </c>
      <c r="K58" s="138"/>
      <c r="L58" s="141"/>
      <c r="M58" s="138"/>
      <c r="N58" s="138"/>
      <c r="O58" s="141"/>
      <c r="P58" s="272"/>
      <c r="Q58" s="290"/>
      <c r="R58" s="291"/>
      <c r="S58" s="292"/>
      <c r="T58" s="272"/>
      <c r="U58" s="272"/>
      <c r="V58" s="246"/>
      <c r="W58" s="246"/>
      <c r="X58" s="138">
        <v>1348</v>
      </c>
      <c r="Y58" s="138">
        <v>6897</v>
      </c>
      <c r="Z58" s="138">
        <v>6696</v>
      </c>
      <c r="AA58" s="138">
        <v>5293</v>
      </c>
      <c r="AB58" s="138">
        <v>5957</v>
      </c>
      <c r="AC58" s="138">
        <f>SUM(X58:AB58)</f>
        <v>26191</v>
      </c>
      <c r="AD58" s="138"/>
      <c r="AE58" s="266"/>
      <c r="AF58" s="304"/>
      <c r="AG58" s="269"/>
      <c r="AH58" s="80" t="s">
        <v>11</v>
      </c>
      <c r="AI58" s="138">
        <f t="shared" si="1"/>
        <v>-77</v>
      </c>
      <c r="AJ58" s="138">
        <f t="shared" si="2"/>
        <v>111</v>
      </c>
      <c r="AK58" s="138">
        <f t="shared" si="3"/>
        <v>727</v>
      </c>
      <c r="AL58" s="138">
        <f t="shared" si="4"/>
        <v>1654</v>
      </c>
      <c r="AM58" s="138">
        <f t="shared" si="5"/>
        <v>2730</v>
      </c>
      <c r="AN58" s="138">
        <f t="shared" si="9"/>
        <v>5145</v>
      </c>
      <c r="AO58" s="138"/>
      <c r="AP58" s="66"/>
      <c r="AQ58" s="66"/>
      <c r="AR58" s="80" t="s">
        <v>11</v>
      </c>
    </row>
    <row r="59" spans="1:44" ht="19" customHeight="1" x14ac:dyDescent="0.25">
      <c r="A59" s="296"/>
      <c r="B59" s="80" t="s">
        <v>12</v>
      </c>
      <c r="C59" s="138">
        <v>2068</v>
      </c>
      <c r="D59" s="138">
        <v>9615</v>
      </c>
      <c r="E59" s="138">
        <v>9490</v>
      </c>
      <c r="F59" s="138">
        <v>10726</v>
      </c>
      <c r="G59" s="138">
        <v>17702</v>
      </c>
      <c r="H59" s="63"/>
      <c r="I59" s="138"/>
      <c r="J59" s="141"/>
      <c r="K59" s="138">
        <f>SUM(C59:J59)</f>
        <v>49601</v>
      </c>
      <c r="L59" s="141">
        <f>K59/H57</f>
        <v>0.61283467388215529</v>
      </c>
      <c r="M59" s="138"/>
      <c r="N59" s="138"/>
      <c r="O59" s="141"/>
      <c r="P59" s="272"/>
      <c r="Q59" s="290"/>
      <c r="R59" s="291"/>
      <c r="S59" s="292"/>
      <c r="T59" s="272"/>
      <c r="U59" s="272"/>
      <c r="V59" s="246"/>
      <c r="W59" s="246"/>
      <c r="X59" s="138">
        <v>1893</v>
      </c>
      <c r="Y59" s="138">
        <v>8443</v>
      </c>
      <c r="Z59" s="138">
        <v>7999</v>
      </c>
      <c r="AA59" s="138">
        <v>6236</v>
      </c>
      <c r="AB59" s="138">
        <v>9443</v>
      </c>
      <c r="AC59" s="138"/>
      <c r="AD59" s="138">
        <f>SUM(X59:AC59)</f>
        <v>34014</v>
      </c>
      <c r="AE59" s="266"/>
      <c r="AF59" s="304"/>
      <c r="AG59" s="269"/>
      <c r="AH59" s="80" t="s">
        <v>12</v>
      </c>
      <c r="AI59" s="138">
        <f t="shared" si="1"/>
        <v>175</v>
      </c>
      <c r="AJ59" s="138">
        <f t="shared" si="2"/>
        <v>1172</v>
      </c>
      <c r="AK59" s="138">
        <f t="shared" si="3"/>
        <v>1491</v>
      </c>
      <c r="AL59" s="138">
        <f t="shared" si="4"/>
        <v>4490</v>
      </c>
      <c r="AM59" s="138">
        <f t="shared" si="5"/>
        <v>8259</v>
      </c>
      <c r="AN59" s="138"/>
      <c r="AO59" s="138">
        <f t="shared" si="10"/>
        <v>15587</v>
      </c>
      <c r="AP59" s="66"/>
      <c r="AQ59" s="66">
        <f t="shared" si="11"/>
        <v>52873</v>
      </c>
      <c r="AR59" s="80" t="s">
        <v>12</v>
      </c>
    </row>
    <row r="60" spans="1:44" s="139" customFormat="1" ht="19" customHeight="1" x14ac:dyDescent="0.25">
      <c r="A60" s="296"/>
      <c r="B60" s="64" t="s">
        <v>38</v>
      </c>
      <c r="C60" s="118">
        <f>SUM(C61:C62)</f>
        <v>4869</v>
      </c>
      <c r="D60" s="64">
        <v>23801</v>
      </c>
      <c r="E60" s="64">
        <v>24903</v>
      </c>
      <c r="F60" s="64">
        <v>25136</v>
      </c>
      <c r="G60" s="64">
        <v>32952</v>
      </c>
      <c r="H60" s="64">
        <f>SUM(C60:G60)</f>
        <v>111661</v>
      </c>
      <c r="I60" s="64"/>
      <c r="J60" s="142"/>
      <c r="K60" s="64"/>
      <c r="L60" s="142"/>
      <c r="M60" s="64"/>
      <c r="N60" s="64"/>
      <c r="O60" s="142"/>
      <c r="P60" s="281">
        <v>458854</v>
      </c>
      <c r="Q60" s="283">
        <f>H60/P60</f>
        <v>0.24334755717504913</v>
      </c>
      <c r="R60" s="285" t="e">
        <f>#REF!/H60</f>
        <v>#REF!</v>
      </c>
      <c r="S60" s="286">
        <f>H60/H129</f>
        <v>1.9958232151877104E-2</v>
      </c>
      <c r="T60" s="281">
        <v>193</v>
      </c>
      <c r="U60" s="281">
        <v>378</v>
      </c>
      <c r="V60" s="248">
        <f>SUM(T60:U60)</f>
        <v>571</v>
      </c>
      <c r="W60" s="287" t="s">
        <v>38</v>
      </c>
      <c r="X60" s="75">
        <f>X61+X62</f>
        <v>4639</v>
      </c>
      <c r="Y60" s="75">
        <f t="shared" ref="Y60:AB60" si="54">Y61+Y62</f>
        <v>22570</v>
      </c>
      <c r="Z60" s="75">
        <f t="shared" si="54"/>
        <v>22145</v>
      </c>
      <c r="AA60" s="75">
        <f t="shared" si="54"/>
        <v>17286</v>
      </c>
      <c r="AB60" s="75">
        <f t="shared" si="54"/>
        <v>22177</v>
      </c>
      <c r="AC60" s="67"/>
      <c r="AD60" s="67"/>
      <c r="AE60" s="308">
        <f>AC61+AD62</f>
        <v>88817</v>
      </c>
      <c r="AF60" s="306">
        <v>409162</v>
      </c>
      <c r="AG60" s="307">
        <f t="shared" ref="AG60" si="55">AE60/AF60</f>
        <v>0.21707050019307755</v>
      </c>
      <c r="AH60" s="75" t="s">
        <v>38</v>
      </c>
      <c r="AI60" s="144">
        <f t="shared" si="1"/>
        <v>230</v>
      </c>
      <c r="AJ60" s="144">
        <f t="shared" si="2"/>
        <v>1231</v>
      </c>
      <c r="AK60" s="144">
        <f t="shared" si="3"/>
        <v>2758</v>
      </c>
      <c r="AL60" s="144">
        <f t="shared" si="4"/>
        <v>7850</v>
      </c>
      <c r="AM60" s="144">
        <f t="shared" si="5"/>
        <v>10775</v>
      </c>
      <c r="AN60" s="145"/>
      <c r="AO60" s="145"/>
      <c r="AP60" s="144">
        <f t="shared" si="8"/>
        <v>22844</v>
      </c>
      <c r="AQ60" s="144"/>
      <c r="AR60" s="64" t="s">
        <v>38</v>
      </c>
    </row>
    <row r="61" spans="1:44" ht="19" customHeight="1" x14ac:dyDescent="0.25">
      <c r="A61" s="296"/>
      <c r="B61" s="81" t="s">
        <v>11</v>
      </c>
      <c r="C61" s="146">
        <v>2888</v>
      </c>
      <c r="D61" s="146">
        <v>14759</v>
      </c>
      <c r="E61" s="146">
        <v>15756</v>
      </c>
      <c r="F61" s="146">
        <v>15089</v>
      </c>
      <c r="G61" s="146">
        <v>18285</v>
      </c>
      <c r="H61" s="64"/>
      <c r="I61" s="146">
        <f>SUM(C61:H61)</f>
        <v>66777</v>
      </c>
      <c r="J61" s="147">
        <f>I61/H60</f>
        <v>0.59803333303481077</v>
      </c>
      <c r="K61" s="146"/>
      <c r="L61" s="147"/>
      <c r="M61" s="146"/>
      <c r="N61" s="146"/>
      <c r="O61" s="147"/>
      <c r="P61" s="282"/>
      <c r="Q61" s="284"/>
      <c r="R61" s="285"/>
      <c r="S61" s="286"/>
      <c r="T61" s="282"/>
      <c r="U61" s="282"/>
      <c r="V61" s="249"/>
      <c r="W61" s="288"/>
      <c r="X61" s="146">
        <v>2858</v>
      </c>
      <c r="Y61" s="146">
        <v>14424</v>
      </c>
      <c r="Z61" s="146">
        <v>14272</v>
      </c>
      <c r="AA61" s="146">
        <v>11485</v>
      </c>
      <c r="AB61" s="146">
        <v>14270</v>
      </c>
      <c r="AC61" s="146">
        <f>SUM(X61:AB61)</f>
        <v>57309</v>
      </c>
      <c r="AD61" s="146"/>
      <c r="AE61" s="308"/>
      <c r="AF61" s="306"/>
      <c r="AG61" s="307"/>
      <c r="AH61" s="117" t="s">
        <v>11</v>
      </c>
      <c r="AI61" s="145">
        <f t="shared" si="1"/>
        <v>30</v>
      </c>
      <c r="AJ61" s="145">
        <f t="shared" si="2"/>
        <v>335</v>
      </c>
      <c r="AK61" s="145">
        <f t="shared" si="3"/>
        <v>1484</v>
      </c>
      <c r="AL61" s="145">
        <f t="shared" si="4"/>
        <v>3604</v>
      </c>
      <c r="AM61" s="145">
        <f t="shared" si="5"/>
        <v>4015</v>
      </c>
      <c r="AN61" s="145">
        <f t="shared" si="9"/>
        <v>9468</v>
      </c>
      <c r="AO61" s="145"/>
      <c r="AP61" s="144"/>
      <c r="AQ61" s="144"/>
      <c r="AR61" s="81" t="s">
        <v>11</v>
      </c>
    </row>
    <row r="62" spans="1:44" ht="19" customHeight="1" x14ac:dyDescent="0.25">
      <c r="A62" s="296"/>
      <c r="B62" s="81" t="s">
        <v>12</v>
      </c>
      <c r="C62" s="146">
        <v>1981</v>
      </c>
      <c r="D62" s="146">
        <v>9042</v>
      </c>
      <c r="E62" s="146">
        <v>9147</v>
      </c>
      <c r="F62" s="146">
        <v>10047</v>
      </c>
      <c r="G62" s="146">
        <v>14667</v>
      </c>
      <c r="H62" s="64"/>
      <c r="I62" s="146"/>
      <c r="J62" s="147"/>
      <c r="K62" s="146">
        <f>SUM(C62:J62)</f>
        <v>44884</v>
      </c>
      <c r="L62" s="147">
        <f>K62/H60</f>
        <v>0.40196666696518929</v>
      </c>
      <c r="M62" s="146"/>
      <c r="N62" s="146"/>
      <c r="O62" s="147"/>
      <c r="P62" s="282"/>
      <c r="Q62" s="284"/>
      <c r="R62" s="285"/>
      <c r="S62" s="286"/>
      <c r="T62" s="282"/>
      <c r="U62" s="282"/>
      <c r="V62" s="249"/>
      <c r="W62" s="288"/>
      <c r="X62" s="146">
        <v>1781</v>
      </c>
      <c r="Y62" s="146">
        <v>8146</v>
      </c>
      <c r="Z62" s="146">
        <v>7873</v>
      </c>
      <c r="AA62" s="146">
        <v>5801</v>
      </c>
      <c r="AB62" s="146">
        <v>7907</v>
      </c>
      <c r="AC62" s="146"/>
      <c r="AD62" s="146">
        <f>SUM(X62:AC62)</f>
        <v>31508</v>
      </c>
      <c r="AE62" s="308"/>
      <c r="AF62" s="306"/>
      <c r="AG62" s="307"/>
      <c r="AH62" s="117" t="s">
        <v>12</v>
      </c>
      <c r="AI62" s="145">
        <f t="shared" si="1"/>
        <v>200</v>
      </c>
      <c r="AJ62" s="145">
        <f t="shared" si="2"/>
        <v>896</v>
      </c>
      <c r="AK62" s="145">
        <f t="shared" si="3"/>
        <v>1274</v>
      </c>
      <c r="AL62" s="145">
        <f t="shared" si="4"/>
        <v>4246</v>
      </c>
      <c r="AM62" s="145">
        <f t="shared" si="5"/>
        <v>6760</v>
      </c>
      <c r="AN62" s="145"/>
      <c r="AO62" s="145">
        <f t="shared" si="10"/>
        <v>13376</v>
      </c>
      <c r="AP62" s="144"/>
      <c r="AQ62" s="144">
        <f t="shared" si="11"/>
        <v>49692</v>
      </c>
      <c r="AR62" s="81" t="s">
        <v>12</v>
      </c>
    </row>
    <row r="63" spans="1:44" s="139" customFormat="1" ht="19" customHeight="1" x14ac:dyDescent="0.25">
      <c r="A63" s="296"/>
      <c r="B63" s="63" t="s">
        <v>39</v>
      </c>
      <c r="C63" s="63">
        <f>SUM(C64:C65)</f>
        <v>7899</v>
      </c>
      <c r="D63" s="63">
        <v>37765</v>
      </c>
      <c r="E63" s="63">
        <v>37485</v>
      </c>
      <c r="F63" s="63">
        <v>40372</v>
      </c>
      <c r="G63" s="63">
        <v>63582</v>
      </c>
      <c r="H63" s="63">
        <f>SUM(C63:G63)</f>
        <v>187103</v>
      </c>
      <c r="I63" s="63"/>
      <c r="J63" s="136"/>
      <c r="K63" s="63"/>
      <c r="L63" s="136"/>
      <c r="M63" s="63"/>
      <c r="N63" s="63"/>
      <c r="O63" s="136"/>
      <c r="P63" s="271">
        <v>762214</v>
      </c>
      <c r="Q63" s="289">
        <f>H63/P63</f>
        <v>0.24547305612334594</v>
      </c>
      <c r="R63" s="291" t="e">
        <f>#REF!/H63</f>
        <v>#REF!</v>
      </c>
      <c r="S63" s="292">
        <f>H63/H129</f>
        <v>3.3442698080015959E-2</v>
      </c>
      <c r="T63" s="271">
        <v>19709</v>
      </c>
      <c r="U63" s="271">
        <v>2043</v>
      </c>
      <c r="V63" s="245">
        <f>SUM(T63:U63)</f>
        <v>21752</v>
      </c>
      <c r="W63" s="245" t="s">
        <v>39</v>
      </c>
      <c r="X63" s="77">
        <f>X64+X65</f>
        <v>7148</v>
      </c>
      <c r="Y63" s="77">
        <f t="shared" ref="Y63:AB63" si="56">Y64+Y65</f>
        <v>34831</v>
      </c>
      <c r="Z63" s="77">
        <f t="shared" si="56"/>
        <v>33286</v>
      </c>
      <c r="AA63" s="77">
        <f t="shared" si="56"/>
        <v>34767</v>
      </c>
      <c r="AB63" s="77">
        <f t="shared" si="56"/>
        <v>50712</v>
      </c>
      <c r="AC63" s="77"/>
      <c r="AD63" s="77"/>
      <c r="AE63" s="266">
        <f>AC64+AD65</f>
        <v>160744</v>
      </c>
      <c r="AF63" s="304">
        <v>672142</v>
      </c>
      <c r="AG63" s="269">
        <f t="shared" ref="AG63" si="57">AE63/AF63</f>
        <v>0.23915184588970784</v>
      </c>
      <c r="AH63" s="77" t="s">
        <v>39</v>
      </c>
      <c r="AI63" s="66">
        <f t="shared" si="1"/>
        <v>751</v>
      </c>
      <c r="AJ63" s="66">
        <f t="shared" si="2"/>
        <v>2934</v>
      </c>
      <c r="AK63" s="66">
        <f t="shared" si="3"/>
        <v>4199</v>
      </c>
      <c r="AL63" s="66">
        <f t="shared" si="4"/>
        <v>5605</v>
      </c>
      <c r="AM63" s="66">
        <f t="shared" si="5"/>
        <v>12870</v>
      </c>
      <c r="AN63" s="138"/>
      <c r="AO63" s="138"/>
      <c r="AP63" s="66">
        <f t="shared" si="8"/>
        <v>26359</v>
      </c>
      <c r="AQ63" s="66"/>
      <c r="AR63" s="63" t="s">
        <v>39</v>
      </c>
    </row>
    <row r="64" spans="1:44" ht="19" customHeight="1" x14ac:dyDescent="0.25">
      <c r="A64" s="296"/>
      <c r="B64" s="80" t="s">
        <v>11</v>
      </c>
      <c r="C64" s="138">
        <v>3063</v>
      </c>
      <c r="D64" s="138">
        <v>15124</v>
      </c>
      <c r="E64" s="138">
        <v>15018</v>
      </c>
      <c r="F64" s="138">
        <v>14562</v>
      </c>
      <c r="G64" s="138">
        <v>20534</v>
      </c>
      <c r="H64" s="63"/>
      <c r="I64" s="138">
        <f>SUM(C64:H64)</f>
        <v>68301</v>
      </c>
      <c r="J64" s="141">
        <f>I64/H63</f>
        <v>0.36504492178105108</v>
      </c>
      <c r="K64" s="138"/>
      <c r="L64" s="141"/>
      <c r="M64" s="138"/>
      <c r="N64" s="138"/>
      <c r="O64" s="141"/>
      <c r="P64" s="272"/>
      <c r="Q64" s="290"/>
      <c r="R64" s="291"/>
      <c r="S64" s="292"/>
      <c r="T64" s="272"/>
      <c r="U64" s="272"/>
      <c r="V64" s="246"/>
      <c r="W64" s="246"/>
      <c r="X64" s="138">
        <v>2880</v>
      </c>
      <c r="Y64" s="138">
        <v>14464</v>
      </c>
      <c r="Z64" s="138">
        <v>13379</v>
      </c>
      <c r="AA64" s="138">
        <v>12167</v>
      </c>
      <c r="AB64" s="138">
        <v>15748</v>
      </c>
      <c r="AC64" s="138">
        <f>SUM(X64:AB64)</f>
        <v>58638</v>
      </c>
      <c r="AD64" s="138"/>
      <c r="AE64" s="266"/>
      <c r="AF64" s="304"/>
      <c r="AG64" s="269"/>
      <c r="AH64" s="80" t="s">
        <v>11</v>
      </c>
      <c r="AI64" s="138">
        <f t="shared" si="1"/>
        <v>183</v>
      </c>
      <c r="AJ64" s="138">
        <f t="shared" si="2"/>
        <v>660</v>
      </c>
      <c r="AK64" s="138">
        <f t="shared" si="3"/>
        <v>1639</v>
      </c>
      <c r="AL64" s="138">
        <f t="shared" si="4"/>
        <v>2395</v>
      </c>
      <c r="AM64" s="138">
        <f t="shared" si="5"/>
        <v>4786</v>
      </c>
      <c r="AN64" s="138">
        <f t="shared" si="9"/>
        <v>9663</v>
      </c>
      <c r="AO64" s="138"/>
      <c r="AP64" s="66"/>
      <c r="AQ64" s="66"/>
      <c r="AR64" s="80" t="s">
        <v>11</v>
      </c>
    </row>
    <row r="65" spans="1:44" ht="19" customHeight="1" x14ac:dyDescent="0.25">
      <c r="A65" s="296"/>
      <c r="B65" s="80" t="s">
        <v>12</v>
      </c>
      <c r="C65" s="138">
        <v>4836</v>
      </c>
      <c r="D65" s="138">
        <v>22641</v>
      </c>
      <c r="E65" s="138">
        <v>22467</v>
      </c>
      <c r="F65" s="138">
        <v>25810</v>
      </c>
      <c r="G65" s="138">
        <v>43048</v>
      </c>
      <c r="H65" s="63"/>
      <c r="I65" s="138"/>
      <c r="J65" s="141"/>
      <c r="K65" s="138">
        <f>SUM(C65:J65)</f>
        <v>118802</v>
      </c>
      <c r="L65" s="141">
        <f>K65/H63</f>
        <v>0.63495507821894892</v>
      </c>
      <c r="M65" s="138"/>
      <c r="N65" s="138"/>
      <c r="O65" s="141"/>
      <c r="P65" s="272"/>
      <c r="Q65" s="290"/>
      <c r="R65" s="291"/>
      <c r="S65" s="292"/>
      <c r="T65" s="272"/>
      <c r="U65" s="272"/>
      <c r="V65" s="246"/>
      <c r="W65" s="246"/>
      <c r="X65" s="138">
        <v>4268</v>
      </c>
      <c r="Y65" s="138">
        <v>20367</v>
      </c>
      <c r="Z65" s="138">
        <v>19907</v>
      </c>
      <c r="AA65" s="138">
        <v>22600</v>
      </c>
      <c r="AB65" s="138">
        <v>34964</v>
      </c>
      <c r="AC65" s="138"/>
      <c r="AD65" s="138">
        <f>SUM(X65:AC65)</f>
        <v>102106</v>
      </c>
      <c r="AE65" s="266"/>
      <c r="AF65" s="304"/>
      <c r="AG65" s="269"/>
      <c r="AH65" s="80" t="s">
        <v>12</v>
      </c>
      <c r="AI65" s="138">
        <f t="shared" si="1"/>
        <v>568</v>
      </c>
      <c r="AJ65" s="138">
        <f t="shared" si="2"/>
        <v>2274</v>
      </c>
      <c r="AK65" s="138">
        <f t="shared" si="3"/>
        <v>2560</v>
      </c>
      <c r="AL65" s="138">
        <f t="shared" si="4"/>
        <v>3210</v>
      </c>
      <c r="AM65" s="138">
        <f t="shared" si="5"/>
        <v>8084</v>
      </c>
      <c r="AN65" s="138"/>
      <c r="AO65" s="138">
        <f t="shared" si="10"/>
        <v>16696</v>
      </c>
      <c r="AP65" s="66"/>
      <c r="AQ65" s="66">
        <f t="shared" si="11"/>
        <v>90072</v>
      </c>
      <c r="AR65" s="80" t="s">
        <v>12</v>
      </c>
    </row>
    <row r="66" spans="1:44" s="139" customFormat="1" ht="19" customHeight="1" x14ac:dyDescent="0.25">
      <c r="A66" s="296"/>
      <c r="B66" s="64" t="s">
        <v>40</v>
      </c>
      <c r="C66" s="118">
        <f>SUM(C67:C68)</f>
        <v>6317</v>
      </c>
      <c r="D66" s="64">
        <v>32036</v>
      </c>
      <c r="E66" s="64">
        <v>35236</v>
      </c>
      <c r="F66" s="64">
        <v>37461</v>
      </c>
      <c r="G66" s="64">
        <v>52501</v>
      </c>
      <c r="H66" s="64">
        <f>SUM(C66:G66)</f>
        <v>163551</v>
      </c>
      <c r="I66" s="64"/>
      <c r="J66" s="142"/>
      <c r="K66" s="64"/>
      <c r="L66" s="142"/>
      <c r="M66" s="64"/>
      <c r="N66" s="64"/>
      <c r="O66" s="142"/>
      <c r="P66" s="281">
        <v>627530</v>
      </c>
      <c r="Q66" s="283">
        <f>H66/P66</f>
        <v>0.2606265835896292</v>
      </c>
      <c r="R66" s="285" t="e">
        <f>#REF!/H66</f>
        <v>#REF!</v>
      </c>
      <c r="S66" s="286">
        <f>H66/H129</f>
        <v>2.9233025198338293E-2</v>
      </c>
      <c r="T66" s="281">
        <v>12492</v>
      </c>
      <c r="U66" s="281">
        <v>2991</v>
      </c>
      <c r="V66" s="248">
        <f>SUM(T66:U66)</f>
        <v>15483</v>
      </c>
      <c r="W66" s="287" t="s">
        <v>40</v>
      </c>
      <c r="X66" s="75">
        <f>X67+X68</f>
        <v>5625</v>
      </c>
      <c r="Y66" s="75">
        <f t="shared" ref="Y66:AB66" si="58">Y67+Y68</f>
        <v>28135</v>
      </c>
      <c r="Z66" s="75">
        <f t="shared" si="58"/>
        <v>28539</v>
      </c>
      <c r="AA66" s="75">
        <f t="shared" si="58"/>
        <v>25399</v>
      </c>
      <c r="AB66" s="75">
        <f t="shared" si="58"/>
        <v>29969</v>
      </c>
      <c r="AC66" s="67"/>
      <c r="AD66" s="67"/>
      <c r="AE66" s="308">
        <f>AC67+AD68</f>
        <v>117667</v>
      </c>
      <c r="AF66" s="306">
        <v>500213</v>
      </c>
      <c r="AG66" s="307">
        <f t="shared" ref="AG66" si="59">AE66/AF66</f>
        <v>0.23523379040528736</v>
      </c>
      <c r="AH66" s="75" t="s">
        <v>40</v>
      </c>
      <c r="AI66" s="144">
        <f t="shared" si="1"/>
        <v>692</v>
      </c>
      <c r="AJ66" s="144">
        <f t="shared" si="2"/>
        <v>3901</v>
      </c>
      <c r="AK66" s="144">
        <f t="shared" si="3"/>
        <v>6697</v>
      </c>
      <c r="AL66" s="144">
        <f t="shared" si="4"/>
        <v>12062</v>
      </c>
      <c r="AM66" s="144">
        <f t="shared" si="5"/>
        <v>22532</v>
      </c>
      <c r="AN66" s="145"/>
      <c r="AO66" s="145"/>
      <c r="AP66" s="144">
        <f t="shared" si="8"/>
        <v>45884</v>
      </c>
      <c r="AQ66" s="144"/>
      <c r="AR66" s="64" t="s">
        <v>40</v>
      </c>
    </row>
    <row r="67" spans="1:44" ht="19" customHeight="1" x14ac:dyDescent="0.25">
      <c r="A67" s="296"/>
      <c r="B67" s="81" t="s">
        <v>11</v>
      </c>
      <c r="C67" s="146">
        <v>3131</v>
      </c>
      <c r="D67" s="146">
        <v>16951</v>
      </c>
      <c r="E67" s="146">
        <v>18291</v>
      </c>
      <c r="F67" s="146">
        <v>17386</v>
      </c>
      <c r="G67" s="146">
        <v>20802</v>
      </c>
      <c r="H67" s="64"/>
      <c r="I67" s="146">
        <f>SUM(C67:H67)</f>
        <v>76561</v>
      </c>
      <c r="J67" s="147">
        <f>I67/H66</f>
        <v>0.46811697880171932</v>
      </c>
      <c r="K67" s="146"/>
      <c r="L67" s="147"/>
      <c r="M67" s="146"/>
      <c r="N67" s="146"/>
      <c r="O67" s="147"/>
      <c r="P67" s="282"/>
      <c r="Q67" s="284"/>
      <c r="R67" s="285"/>
      <c r="S67" s="286"/>
      <c r="T67" s="282"/>
      <c r="U67" s="282"/>
      <c r="V67" s="249"/>
      <c r="W67" s="288"/>
      <c r="X67" s="146">
        <v>2993</v>
      </c>
      <c r="Y67" s="146">
        <v>15694</v>
      </c>
      <c r="Z67" s="146">
        <v>15548</v>
      </c>
      <c r="AA67" s="146">
        <v>12087</v>
      </c>
      <c r="AB67" s="146">
        <v>12410</v>
      </c>
      <c r="AC67" s="146">
        <f>SUM(X67:AB67)</f>
        <v>58732</v>
      </c>
      <c r="AD67" s="146"/>
      <c r="AE67" s="308"/>
      <c r="AF67" s="306"/>
      <c r="AG67" s="307"/>
      <c r="AH67" s="117" t="s">
        <v>11</v>
      </c>
      <c r="AI67" s="145">
        <f t="shared" si="1"/>
        <v>138</v>
      </c>
      <c r="AJ67" s="145">
        <f t="shared" si="2"/>
        <v>1257</v>
      </c>
      <c r="AK67" s="145">
        <f t="shared" si="3"/>
        <v>2743</v>
      </c>
      <c r="AL67" s="145">
        <f t="shared" si="4"/>
        <v>5299</v>
      </c>
      <c r="AM67" s="145">
        <f t="shared" si="5"/>
        <v>8392</v>
      </c>
      <c r="AN67" s="145">
        <f t="shared" si="9"/>
        <v>17829</v>
      </c>
      <c r="AO67" s="145"/>
      <c r="AP67" s="144"/>
      <c r="AQ67" s="144"/>
      <c r="AR67" s="81" t="s">
        <v>11</v>
      </c>
    </row>
    <row r="68" spans="1:44" ht="19" customHeight="1" x14ac:dyDescent="0.25">
      <c r="A68" s="296"/>
      <c r="B68" s="81" t="s">
        <v>12</v>
      </c>
      <c r="C68" s="146">
        <v>3186</v>
      </c>
      <c r="D68" s="146">
        <v>15085</v>
      </c>
      <c r="E68" s="146">
        <v>16945</v>
      </c>
      <c r="F68" s="146">
        <v>20075</v>
      </c>
      <c r="G68" s="146">
        <v>31699</v>
      </c>
      <c r="H68" s="64"/>
      <c r="I68" s="146"/>
      <c r="J68" s="147"/>
      <c r="K68" s="146">
        <f>SUM(C68:J68)</f>
        <v>86990</v>
      </c>
      <c r="L68" s="147">
        <f>K68/H66</f>
        <v>0.53188302119828068</v>
      </c>
      <c r="M68" s="146"/>
      <c r="N68" s="146"/>
      <c r="O68" s="147"/>
      <c r="P68" s="282"/>
      <c r="Q68" s="284"/>
      <c r="R68" s="285"/>
      <c r="S68" s="286"/>
      <c r="T68" s="282"/>
      <c r="U68" s="282"/>
      <c r="V68" s="249"/>
      <c r="W68" s="288"/>
      <c r="X68" s="146">
        <v>2632</v>
      </c>
      <c r="Y68" s="146">
        <v>12441</v>
      </c>
      <c r="Z68" s="146">
        <v>12991</v>
      </c>
      <c r="AA68" s="146">
        <v>13312</v>
      </c>
      <c r="AB68" s="146">
        <v>17559</v>
      </c>
      <c r="AC68" s="146"/>
      <c r="AD68" s="146">
        <f>SUM(X68:AC68)</f>
        <v>58935</v>
      </c>
      <c r="AE68" s="308"/>
      <c r="AF68" s="306"/>
      <c r="AG68" s="307"/>
      <c r="AH68" s="117" t="s">
        <v>12</v>
      </c>
      <c r="AI68" s="145">
        <f t="shared" ref="AI68:AI98" si="60">C68-X68</f>
        <v>554</v>
      </c>
      <c r="AJ68" s="145">
        <f t="shared" ref="AJ68:AJ98" si="61">D68-Y68</f>
        <v>2644</v>
      </c>
      <c r="AK68" s="145">
        <f t="shared" ref="AK68:AK98" si="62">E68-Z68</f>
        <v>3954</v>
      </c>
      <c r="AL68" s="145">
        <f t="shared" ref="AL68:AL98" si="63">F68-AA68</f>
        <v>6763</v>
      </c>
      <c r="AM68" s="145">
        <f t="shared" ref="AM68:AM98" si="64">G68-AB68</f>
        <v>14140</v>
      </c>
      <c r="AN68" s="145"/>
      <c r="AO68" s="145">
        <f t="shared" si="10"/>
        <v>28055</v>
      </c>
      <c r="AP68" s="144"/>
      <c r="AQ68" s="144">
        <f t="shared" si="11"/>
        <v>127317</v>
      </c>
      <c r="AR68" s="81" t="s">
        <v>12</v>
      </c>
    </row>
    <row r="69" spans="1:44" s="139" customFormat="1" ht="19" customHeight="1" x14ac:dyDescent="0.25">
      <c r="A69" s="296"/>
      <c r="B69" s="63" t="s">
        <v>41</v>
      </c>
      <c r="C69" s="63">
        <f>SUM(C70:C71)</f>
        <v>2441</v>
      </c>
      <c r="D69" s="63">
        <v>12377</v>
      </c>
      <c r="E69" s="63">
        <v>12137</v>
      </c>
      <c r="F69" s="63">
        <v>12216</v>
      </c>
      <c r="G69" s="63">
        <v>18095</v>
      </c>
      <c r="H69" s="63">
        <f>SUM(C69:G69)</f>
        <v>57266</v>
      </c>
      <c r="I69" s="63"/>
      <c r="J69" s="136"/>
      <c r="K69" s="63"/>
      <c r="L69" s="136"/>
      <c r="M69" s="63"/>
      <c r="N69" s="63"/>
      <c r="O69" s="136"/>
      <c r="P69" s="271">
        <v>233108</v>
      </c>
      <c r="Q69" s="289">
        <f>H69/P69</f>
        <v>0.24566295451035572</v>
      </c>
      <c r="R69" s="291" t="e">
        <f>#REF!/H69</f>
        <v>#REF!</v>
      </c>
      <c r="S69" s="292">
        <f>H69/H129</f>
        <v>1.0235696639018048E-2</v>
      </c>
      <c r="T69" s="271">
        <v>48</v>
      </c>
      <c r="U69" s="271"/>
      <c r="V69" s="245">
        <f>SUM(T69:U69)</f>
        <v>48</v>
      </c>
      <c r="W69" s="245" t="s">
        <v>41</v>
      </c>
      <c r="X69" s="77">
        <f>X70+X71</f>
        <v>2252</v>
      </c>
      <c r="Y69" s="77">
        <f t="shared" ref="Y69:AB69" si="65">Y70+Y71</f>
        <v>11089</v>
      </c>
      <c r="Z69" s="77">
        <f t="shared" si="65"/>
        <v>10140</v>
      </c>
      <c r="AA69" s="77">
        <f t="shared" si="65"/>
        <v>7669</v>
      </c>
      <c r="AB69" s="77">
        <f t="shared" si="65"/>
        <v>10447</v>
      </c>
      <c r="AC69" s="77"/>
      <c r="AD69" s="77"/>
      <c r="AE69" s="266">
        <f>AC70+AD71</f>
        <v>41597</v>
      </c>
      <c r="AF69" s="304">
        <v>192101</v>
      </c>
      <c r="AG69" s="269">
        <f t="shared" ref="AG69" si="66">AE69/AF69</f>
        <v>0.2165371341117433</v>
      </c>
      <c r="AH69" s="77" t="s">
        <v>41</v>
      </c>
      <c r="AI69" s="66">
        <f t="shared" si="60"/>
        <v>189</v>
      </c>
      <c r="AJ69" s="66">
        <f t="shared" si="61"/>
        <v>1288</v>
      </c>
      <c r="AK69" s="66">
        <f t="shared" si="62"/>
        <v>1997</v>
      </c>
      <c r="AL69" s="66">
        <f t="shared" si="63"/>
        <v>4547</v>
      </c>
      <c r="AM69" s="66">
        <f t="shared" si="64"/>
        <v>7648</v>
      </c>
      <c r="AN69" s="138"/>
      <c r="AO69" s="138"/>
      <c r="AP69" s="66">
        <f t="shared" ref="AP69:AP96" si="67">H69-AE69</f>
        <v>15669</v>
      </c>
      <c r="AQ69" s="66"/>
      <c r="AR69" s="63" t="s">
        <v>41</v>
      </c>
    </row>
    <row r="70" spans="1:44" ht="19" customHeight="1" x14ac:dyDescent="0.25">
      <c r="A70" s="296"/>
      <c r="B70" s="80" t="s">
        <v>11</v>
      </c>
      <c r="C70" s="138">
        <v>1259</v>
      </c>
      <c r="D70" s="138">
        <v>6710</v>
      </c>
      <c r="E70" s="138">
        <v>6737</v>
      </c>
      <c r="F70" s="138">
        <v>6511</v>
      </c>
      <c r="G70" s="138">
        <v>8771</v>
      </c>
      <c r="H70" s="63"/>
      <c r="I70" s="138">
        <f>SUM(C70:H70)</f>
        <v>29988</v>
      </c>
      <c r="J70" s="141">
        <f>I70/H69</f>
        <v>0.5236615094471414</v>
      </c>
      <c r="K70" s="138"/>
      <c r="L70" s="141"/>
      <c r="M70" s="138"/>
      <c r="N70" s="138"/>
      <c r="O70" s="141"/>
      <c r="P70" s="272"/>
      <c r="Q70" s="290"/>
      <c r="R70" s="291"/>
      <c r="S70" s="292"/>
      <c r="T70" s="272"/>
      <c r="U70" s="272"/>
      <c r="V70" s="246"/>
      <c r="W70" s="246"/>
      <c r="X70" s="138">
        <v>1159</v>
      </c>
      <c r="Y70" s="138">
        <v>6089</v>
      </c>
      <c r="Z70" s="138">
        <v>5652</v>
      </c>
      <c r="AA70" s="138">
        <v>4399</v>
      </c>
      <c r="AB70" s="138">
        <v>5625</v>
      </c>
      <c r="AC70" s="138">
        <f>SUM(X70:AB70)</f>
        <v>22924</v>
      </c>
      <c r="AD70" s="138"/>
      <c r="AE70" s="266"/>
      <c r="AF70" s="304"/>
      <c r="AG70" s="269"/>
      <c r="AH70" s="80" t="s">
        <v>11</v>
      </c>
      <c r="AI70" s="138">
        <f t="shared" si="60"/>
        <v>100</v>
      </c>
      <c r="AJ70" s="138">
        <f t="shared" si="61"/>
        <v>621</v>
      </c>
      <c r="AK70" s="138">
        <f t="shared" si="62"/>
        <v>1085</v>
      </c>
      <c r="AL70" s="138">
        <f t="shared" si="63"/>
        <v>2112</v>
      </c>
      <c r="AM70" s="138">
        <f t="shared" si="64"/>
        <v>3146</v>
      </c>
      <c r="AN70" s="138">
        <f t="shared" ref="AN70:AN97" si="68">I70-AC70</f>
        <v>7064</v>
      </c>
      <c r="AO70" s="138"/>
      <c r="AP70" s="66"/>
      <c r="AQ70" s="66"/>
      <c r="AR70" s="80" t="s">
        <v>11</v>
      </c>
    </row>
    <row r="71" spans="1:44" ht="19" customHeight="1" x14ac:dyDescent="0.25">
      <c r="A71" s="296"/>
      <c r="B71" s="80" t="s">
        <v>12</v>
      </c>
      <c r="C71" s="138">
        <v>1182</v>
      </c>
      <c r="D71" s="138">
        <v>5667</v>
      </c>
      <c r="E71" s="138">
        <v>5400</v>
      </c>
      <c r="F71" s="138">
        <v>5705</v>
      </c>
      <c r="G71" s="138">
        <v>9324</v>
      </c>
      <c r="H71" s="63"/>
      <c r="I71" s="138"/>
      <c r="J71" s="141"/>
      <c r="K71" s="138">
        <f>SUM(C71:J71)</f>
        <v>27278</v>
      </c>
      <c r="L71" s="141">
        <f>K71/H69</f>
        <v>0.4763384905528586</v>
      </c>
      <c r="M71" s="138"/>
      <c r="N71" s="138"/>
      <c r="O71" s="141"/>
      <c r="P71" s="272"/>
      <c r="Q71" s="290"/>
      <c r="R71" s="291"/>
      <c r="S71" s="292"/>
      <c r="T71" s="272"/>
      <c r="U71" s="272"/>
      <c r="V71" s="246"/>
      <c r="W71" s="246"/>
      <c r="X71" s="138">
        <v>1093</v>
      </c>
      <c r="Y71" s="138">
        <v>5000</v>
      </c>
      <c r="Z71" s="138">
        <v>4488</v>
      </c>
      <c r="AA71" s="138">
        <v>3270</v>
      </c>
      <c r="AB71" s="138">
        <v>4822</v>
      </c>
      <c r="AC71" s="138"/>
      <c r="AD71" s="138">
        <f>SUM(X71:AC71)</f>
        <v>18673</v>
      </c>
      <c r="AE71" s="266"/>
      <c r="AF71" s="304"/>
      <c r="AG71" s="269"/>
      <c r="AH71" s="80" t="s">
        <v>12</v>
      </c>
      <c r="AI71" s="138">
        <f t="shared" si="60"/>
        <v>89</v>
      </c>
      <c r="AJ71" s="138">
        <f t="shared" si="61"/>
        <v>667</v>
      </c>
      <c r="AK71" s="138">
        <f t="shared" si="62"/>
        <v>912</v>
      </c>
      <c r="AL71" s="138">
        <f t="shared" si="63"/>
        <v>2435</v>
      </c>
      <c r="AM71" s="138">
        <f t="shared" si="64"/>
        <v>4502</v>
      </c>
      <c r="AN71" s="138"/>
      <c r="AO71" s="138">
        <f t="shared" ref="AO71:AO98" si="69">K71-AD71</f>
        <v>8605</v>
      </c>
      <c r="AP71" s="66"/>
      <c r="AQ71" s="66">
        <f t="shared" ref="AQ71:AQ98" si="70">P69-AF69</f>
        <v>41007</v>
      </c>
      <c r="AR71" s="80" t="s">
        <v>12</v>
      </c>
    </row>
    <row r="72" spans="1:44" s="139" customFormat="1" ht="19" customHeight="1" x14ac:dyDescent="0.25">
      <c r="A72" s="296"/>
      <c r="B72" s="64" t="s">
        <v>42</v>
      </c>
      <c r="C72" s="118">
        <f>SUM(C73:C74)</f>
        <v>4250</v>
      </c>
      <c r="D72" s="64">
        <v>21523</v>
      </c>
      <c r="E72" s="64">
        <v>21379</v>
      </c>
      <c r="F72" s="64">
        <v>21914</v>
      </c>
      <c r="G72" s="64">
        <v>29523</v>
      </c>
      <c r="H72" s="64">
        <f>SUM(C72:G72)</f>
        <v>98589</v>
      </c>
      <c r="I72" s="64"/>
      <c r="J72" s="142"/>
      <c r="K72" s="64"/>
      <c r="L72" s="142"/>
      <c r="M72" s="64"/>
      <c r="N72" s="64"/>
      <c r="O72" s="142"/>
      <c r="P72" s="281">
        <v>381471</v>
      </c>
      <c r="Q72" s="283">
        <f>H72/P72</f>
        <v>0.25844428541094866</v>
      </c>
      <c r="R72" s="285" t="e">
        <f>#REF!/H72</f>
        <v>#REF!</v>
      </c>
      <c r="S72" s="286">
        <f>H72/H129</f>
        <v>1.7621749309261175E-2</v>
      </c>
      <c r="T72" s="281">
        <v>200</v>
      </c>
      <c r="U72" s="281">
        <v>43</v>
      </c>
      <c r="V72" s="248">
        <f>SUM(T72:U72)</f>
        <v>243</v>
      </c>
      <c r="W72" s="287" t="s">
        <v>42</v>
      </c>
      <c r="X72" s="75">
        <f>X73+X74</f>
        <v>3927</v>
      </c>
      <c r="Y72" s="75">
        <f t="shared" ref="Y72:AB72" si="71">Y73+Y74</f>
        <v>19290</v>
      </c>
      <c r="Z72" s="75">
        <f t="shared" si="71"/>
        <v>18094</v>
      </c>
      <c r="AA72" s="75">
        <f t="shared" si="71"/>
        <v>14759</v>
      </c>
      <c r="AB72" s="75">
        <f t="shared" si="71"/>
        <v>17880</v>
      </c>
      <c r="AC72" s="67"/>
      <c r="AD72" s="67"/>
      <c r="AE72" s="308">
        <f>AC73+AD74</f>
        <v>73950</v>
      </c>
      <c r="AF72" s="306">
        <v>317567</v>
      </c>
      <c r="AG72" s="307">
        <f t="shared" ref="AG72" si="72">AE72/AF72</f>
        <v>0.23286424597014174</v>
      </c>
      <c r="AH72" s="75" t="s">
        <v>42</v>
      </c>
      <c r="AI72" s="144">
        <f t="shared" si="60"/>
        <v>323</v>
      </c>
      <c r="AJ72" s="144">
        <f t="shared" si="61"/>
        <v>2233</v>
      </c>
      <c r="AK72" s="144">
        <f t="shared" si="62"/>
        <v>3285</v>
      </c>
      <c r="AL72" s="144">
        <f t="shared" si="63"/>
        <v>7155</v>
      </c>
      <c r="AM72" s="144">
        <f t="shared" si="64"/>
        <v>11643</v>
      </c>
      <c r="AN72" s="145"/>
      <c r="AO72" s="145"/>
      <c r="AP72" s="144">
        <f t="shared" si="67"/>
        <v>24639</v>
      </c>
      <c r="AQ72" s="144"/>
      <c r="AR72" s="118" t="s">
        <v>42</v>
      </c>
    </row>
    <row r="73" spans="1:44" ht="19" customHeight="1" x14ac:dyDescent="0.25">
      <c r="A73" s="296"/>
      <c r="B73" s="81" t="s">
        <v>11</v>
      </c>
      <c r="C73" s="146">
        <v>2685</v>
      </c>
      <c r="D73" s="146">
        <v>14417</v>
      </c>
      <c r="E73" s="146">
        <v>14690</v>
      </c>
      <c r="F73" s="146">
        <v>14212</v>
      </c>
      <c r="G73" s="146">
        <v>17420</v>
      </c>
      <c r="H73" s="64"/>
      <c r="I73" s="146">
        <f>SUM(C73:H73)</f>
        <v>63424</v>
      </c>
      <c r="J73" s="147">
        <f>I73/H72</f>
        <v>0.64331720577346352</v>
      </c>
      <c r="K73" s="146"/>
      <c r="L73" s="147"/>
      <c r="M73" s="146"/>
      <c r="N73" s="146"/>
      <c r="O73" s="147"/>
      <c r="P73" s="282"/>
      <c r="Q73" s="284"/>
      <c r="R73" s="285"/>
      <c r="S73" s="286"/>
      <c r="T73" s="282"/>
      <c r="U73" s="282"/>
      <c r="V73" s="249"/>
      <c r="W73" s="288"/>
      <c r="X73" s="146">
        <v>2580</v>
      </c>
      <c r="Y73" s="146">
        <v>13492</v>
      </c>
      <c r="Z73" s="146">
        <v>12443</v>
      </c>
      <c r="AA73" s="146">
        <v>9819</v>
      </c>
      <c r="AB73" s="146">
        <v>10406</v>
      </c>
      <c r="AC73" s="146">
        <f>SUM(X73:AB73)</f>
        <v>48740</v>
      </c>
      <c r="AD73" s="146"/>
      <c r="AE73" s="308"/>
      <c r="AF73" s="306"/>
      <c r="AG73" s="307"/>
      <c r="AH73" s="117" t="s">
        <v>11</v>
      </c>
      <c r="AI73" s="145">
        <f t="shared" si="60"/>
        <v>105</v>
      </c>
      <c r="AJ73" s="145">
        <f t="shared" si="61"/>
        <v>925</v>
      </c>
      <c r="AK73" s="145">
        <f t="shared" si="62"/>
        <v>2247</v>
      </c>
      <c r="AL73" s="145">
        <f t="shared" si="63"/>
        <v>4393</v>
      </c>
      <c r="AM73" s="145">
        <f t="shared" si="64"/>
        <v>7014</v>
      </c>
      <c r="AN73" s="145">
        <f t="shared" si="68"/>
        <v>14684</v>
      </c>
      <c r="AO73" s="145"/>
      <c r="AP73" s="144"/>
      <c r="AQ73" s="144"/>
      <c r="AR73" s="117" t="s">
        <v>11</v>
      </c>
    </row>
    <row r="74" spans="1:44" ht="19" customHeight="1" x14ac:dyDescent="0.25">
      <c r="A74" s="296"/>
      <c r="B74" s="81" t="s">
        <v>12</v>
      </c>
      <c r="C74" s="146">
        <v>1565</v>
      </c>
      <c r="D74" s="146">
        <v>7106</v>
      </c>
      <c r="E74" s="146">
        <v>6689</v>
      </c>
      <c r="F74" s="146">
        <v>7702</v>
      </c>
      <c r="G74" s="146">
        <v>12103</v>
      </c>
      <c r="H74" s="64"/>
      <c r="I74" s="146"/>
      <c r="J74" s="147"/>
      <c r="K74" s="146">
        <f>SUM(C74:J74)</f>
        <v>35165</v>
      </c>
      <c r="L74" s="147">
        <f>K74/H72</f>
        <v>0.35668279422653643</v>
      </c>
      <c r="M74" s="146"/>
      <c r="N74" s="146"/>
      <c r="O74" s="147"/>
      <c r="P74" s="282"/>
      <c r="Q74" s="284"/>
      <c r="R74" s="285"/>
      <c r="S74" s="286"/>
      <c r="T74" s="282"/>
      <c r="U74" s="282"/>
      <c r="V74" s="249"/>
      <c r="W74" s="288"/>
      <c r="X74" s="146">
        <v>1347</v>
      </c>
      <c r="Y74" s="146">
        <v>5798</v>
      </c>
      <c r="Z74" s="146">
        <v>5651</v>
      </c>
      <c r="AA74" s="146">
        <v>4940</v>
      </c>
      <c r="AB74" s="146">
        <v>7474</v>
      </c>
      <c r="AC74" s="146"/>
      <c r="AD74" s="146">
        <f>SUM(X74:AC74)</f>
        <v>25210</v>
      </c>
      <c r="AE74" s="308"/>
      <c r="AF74" s="306"/>
      <c r="AG74" s="307"/>
      <c r="AH74" s="117" t="s">
        <v>12</v>
      </c>
      <c r="AI74" s="145">
        <f t="shared" si="60"/>
        <v>218</v>
      </c>
      <c r="AJ74" s="145">
        <f t="shared" si="61"/>
        <v>1308</v>
      </c>
      <c r="AK74" s="145">
        <f t="shared" si="62"/>
        <v>1038</v>
      </c>
      <c r="AL74" s="145">
        <f t="shared" si="63"/>
        <v>2762</v>
      </c>
      <c r="AM74" s="145">
        <f t="shared" si="64"/>
        <v>4629</v>
      </c>
      <c r="AN74" s="145"/>
      <c r="AO74" s="145">
        <f t="shared" si="69"/>
        <v>9955</v>
      </c>
      <c r="AP74" s="144"/>
      <c r="AQ74" s="144">
        <f t="shared" si="70"/>
        <v>63904</v>
      </c>
      <c r="AR74" s="117" t="s">
        <v>12</v>
      </c>
    </row>
    <row r="75" spans="1:44" s="139" customFormat="1" ht="19" customHeight="1" x14ac:dyDescent="0.25">
      <c r="A75" s="277" t="s">
        <v>6</v>
      </c>
      <c r="B75" s="63" t="s">
        <v>43</v>
      </c>
      <c r="C75" s="63">
        <f>SUM(C76:C77)</f>
        <v>6135</v>
      </c>
      <c r="D75" s="63">
        <v>30146</v>
      </c>
      <c r="E75" s="63">
        <v>32978</v>
      </c>
      <c r="F75" s="63">
        <v>35427</v>
      </c>
      <c r="G75" s="63">
        <v>45743</v>
      </c>
      <c r="H75" s="63">
        <f>SUM(C75:G75)</f>
        <v>150429</v>
      </c>
      <c r="I75" s="63"/>
      <c r="J75" s="136"/>
      <c r="K75" s="63"/>
      <c r="L75" s="136"/>
      <c r="M75" s="63"/>
      <c r="N75" s="63"/>
      <c r="O75" s="136"/>
      <c r="P75" s="271">
        <v>629989</v>
      </c>
      <c r="Q75" s="289">
        <f>H75/P75</f>
        <v>0.23878035965707337</v>
      </c>
      <c r="R75" s="291" t="e">
        <f>#REF!/H75</f>
        <v>#REF!</v>
      </c>
      <c r="S75" s="292">
        <f>H75/H129</f>
        <v>2.688760538034516E-2</v>
      </c>
      <c r="T75" s="271">
        <v>7696</v>
      </c>
      <c r="U75" s="271">
        <v>1057</v>
      </c>
      <c r="V75" s="245">
        <f>SUM(T75:U75)</f>
        <v>8753</v>
      </c>
      <c r="W75" s="245" t="s">
        <v>43</v>
      </c>
      <c r="X75" s="77">
        <f>X76+X77</f>
        <v>5875</v>
      </c>
      <c r="Y75" s="77">
        <f t="shared" ref="Y75:AB75" si="73">Y76+Y77</f>
        <v>28437</v>
      </c>
      <c r="Z75" s="77">
        <f t="shared" si="73"/>
        <v>29619</v>
      </c>
      <c r="AA75" s="77">
        <f t="shared" si="73"/>
        <v>29206</v>
      </c>
      <c r="AB75" s="77">
        <f t="shared" si="73"/>
        <v>34963</v>
      </c>
      <c r="AC75" s="77"/>
      <c r="AD75" s="77"/>
      <c r="AE75" s="266">
        <f>AC76+AD77</f>
        <v>128100</v>
      </c>
      <c r="AF75" s="304">
        <v>575027</v>
      </c>
      <c r="AG75" s="269">
        <f t="shared" ref="AG75" si="74">AE75/AF75</f>
        <v>0.22277214809043749</v>
      </c>
      <c r="AH75" s="77" t="s">
        <v>43</v>
      </c>
      <c r="AI75" s="66">
        <f t="shared" si="60"/>
        <v>260</v>
      </c>
      <c r="AJ75" s="66">
        <f t="shared" si="61"/>
        <v>1709</v>
      </c>
      <c r="AK75" s="66">
        <f t="shared" si="62"/>
        <v>3359</v>
      </c>
      <c r="AL75" s="66">
        <f t="shared" si="63"/>
        <v>6221</v>
      </c>
      <c r="AM75" s="66">
        <f t="shared" si="64"/>
        <v>10780</v>
      </c>
      <c r="AN75" s="138"/>
      <c r="AO75" s="138"/>
      <c r="AP75" s="66">
        <f t="shared" si="67"/>
        <v>22329</v>
      </c>
      <c r="AQ75" s="66"/>
      <c r="AR75" s="63" t="s">
        <v>43</v>
      </c>
    </row>
    <row r="76" spans="1:44" ht="19" customHeight="1" x14ac:dyDescent="0.25">
      <c r="A76" s="278"/>
      <c r="B76" s="80" t="s">
        <v>11</v>
      </c>
      <c r="C76" s="138">
        <v>3317</v>
      </c>
      <c r="D76" s="138">
        <v>17167</v>
      </c>
      <c r="E76" s="138">
        <v>18903</v>
      </c>
      <c r="F76" s="138">
        <v>18515</v>
      </c>
      <c r="G76" s="138">
        <v>21877</v>
      </c>
      <c r="H76" s="63"/>
      <c r="I76" s="138">
        <f>SUM(C76:H76)</f>
        <v>79779</v>
      </c>
      <c r="J76" s="141">
        <f>I76/H75</f>
        <v>0.53034321839538923</v>
      </c>
      <c r="K76" s="138"/>
      <c r="L76" s="141"/>
      <c r="M76" s="138"/>
      <c r="N76" s="138"/>
      <c r="O76" s="141"/>
      <c r="P76" s="272"/>
      <c r="Q76" s="290"/>
      <c r="R76" s="291"/>
      <c r="S76" s="292"/>
      <c r="T76" s="272"/>
      <c r="U76" s="272"/>
      <c r="V76" s="246"/>
      <c r="W76" s="246"/>
      <c r="X76" s="138">
        <v>3339</v>
      </c>
      <c r="Y76" s="138">
        <v>17032</v>
      </c>
      <c r="Z76" s="138">
        <v>17180</v>
      </c>
      <c r="AA76" s="138">
        <v>15126</v>
      </c>
      <c r="AB76" s="138">
        <v>17107</v>
      </c>
      <c r="AC76" s="138">
        <f>SUM(X76:AB76)</f>
        <v>69784</v>
      </c>
      <c r="AD76" s="138"/>
      <c r="AE76" s="266"/>
      <c r="AF76" s="304"/>
      <c r="AG76" s="269"/>
      <c r="AH76" s="80" t="s">
        <v>11</v>
      </c>
      <c r="AI76" s="138">
        <f t="shared" si="60"/>
        <v>-22</v>
      </c>
      <c r="AJ76" s="138">
        <f t="shared" si="61"/>
        <v>135</v>
      </c>
      <c r="AK76" s="138">
        <f t="shared" si="62"/>
        <v>1723</v>
      </c>
      <c r="AL76" s="138">
        <f t="shared" si="63"/>
        <v>3389</v>
      </c>
      <c r="AM76" s="138">
        <f t="shared" si="64"/>
        <v>4770</v>
      </c>
      <c r="AN76" s="138">
        <f t="shared" si="68"/>
        <v>9995</v>
      </c>
      <c r="AO76" s="138"/>
      <c r="AP76" s="66"/>
      <c r="AQ76" s="66"/>
      <c r="AR76" s="80" t="s">
        <v>11</v>
      </c>
    </row>
    <row r="77" spans="1:44" ht="19" customHeight="1" x14ac:dyDescent="0.25">
      <c r="A77" s="278"/>
      <c r="B77" s="80" t="s">
        <v>12</v>
      </c>
      <c r="C77" s="138">
        <v>2818</v>
      </c>
      <c r="D77" s="138">
        <v>12979</v>
      </c>
      <c r="E77" s="138">
        <v>14075</v>
      </c>
      <c r="F77" s="138">
        <v>16912</v>
      </c>
      <c r="G77" s="138">
        <v>23866</v>
      </c>
      <c r="H77" s="63"/>
      <c r="I77" s="138"/>
      <c r="J77" s="141"/>
      <c r="K77" s="138">
        <f>SUM(C77:I77)</f>
        <v>70650</v>
      </c>
      <c r="L77" s="141">
        <f>K77/H75</f>
        <v>0.46965678160461083</v>
      </c>
      <c r="M77" s="138"/>
      <c r="N77" s="138"/>
      <c r="O77" s="141"/>
      <c r="P77" s="272"/>
      <c r="Q77" s="290"/>
      <c r="R77" s="291"/>
      <c r="S77" s="292"/>
      <c r="T77" s="272"/>
      <c r="U77" s="272"/>
      <c r="V77" s="246"/>
      <c r="W77" s="246"/>
      <c r="X77" s="138">
        <v>2536</v>
      </c>
      <c r="Y77" s="138">
        <v>11405</v>
      </c>
      <c r="Z77" s="138">
        <v>12439</v>
      </c>
      <c r="AA77" s="138">
        <v>14080</v>
      </c>
      <c r="AB77" s="138">
        <v>17856</v>
      </c>
      <c r="AC77" s="138"/>
      <c r="AD77" s="138">
        <f>SUM(X77:AC77)</f>
        <v>58316</v>
      </c>
      <c r="AE77" s="266"/>
      <c r="AF77" s="304"/>
      <c r="AG77" s="269"/>
      <c r="AH77" s="80" t="s">
        <v>12</v>
      </c>
      <c r="AI77" s="138">
        <f t="shared" si="60"/>
        <v>282</v>
      </c>
      <c r="AJ77" s="138">
        <f t="shared" si="61"/>
        <v>1574</v>
      </c>
      <c r="AK77" s="138">
        <f t="shared" si="62"/>
        <v>1636</v>
      </c>
      <c r="AL77" s="138">
        <f t="shared" si="63"/>
        <v>2832</v>
      </c>
      <c r="AM77" s="138">
        <f t="shared" si="64"/>
        <v>6010</v>
      </c>
      <c r="AN77" s="138"/>
      <c r="AO77" s="138">
        <f t="shared" si="69"/>
        <v>12334</v>
      </c>
      <c r="AP77" s="66"/>
      <c r="AQ77" s="66">
        <f t="shared" si="70"/>
        <v>54962</v>
      </c>
      <c r="AR77" s="80" t="s">
        <v>12</v>
      </c>
    </row>
    <row r="78" spans="1:44" s="139" customFormat="1" ht="19" customHeight="1" x14ac:dyDescent="0.25">
      <c r="A78" s="278"/>
      <c r="B78" s="64" t="s">
        <v>44</v>
      </c>
      <c r="C78" s="118">
        <f>SUM(C79:C80)</f>
        <v>3621</v>
      </c>
      <c r="D78" s="64">
        <v>17396</v>
      </c>
      <c r="E78" s="64">
        <v>17217</v>
      </c>
      <c r="F78" s="64">
        <v>16768</v>
      </c>
      <c r="G78" s="64">
        <v>24607</v>
      </c>
      <c r="H78" s="64">
        <f>SUM(C78:G78)</f>
        <v>79609</v>
      </c>
      <c r="I78" s="64"/>
      <c r="J78" s="142"/>
      <c r="K78" s="64"/>
      <c r="L78" s="142"/>
      <c r="M78" s="64"/>
      <c r="N78" s="64"/>
      <c r="O78" s="142"/>
      <c r="P78" s="281">
        <v>305391</v>
      </c>
      <c r="Q78" s="283">
        <f>H78/P78</f>
        <v>0.26067893290895933</v>
      </c>
      <c r="R78" s="285" t="e">
        <f>#REF!/H78</f>
        <v>#REF!</v>
      </c>
      <c r="S78" s="286">
        <f>H78/H129</f>
        <v>1.4229273456074944E-2</v>
      </c>
      <c r="T78" s="281">
        <v>308</v>
      </c>
      <c r="U78" s="281"/>
      <c r="V78" s="248">
        <f>SUM(T78:U78)</f>
        <v>308</v>
      </c>
      <c r="W78" s="287" t="s">
        <v>44</v>
      </c>
      <c r="X78" s="75">
        <f>X79+X80</f>
        <v>3616</v>
      </c>
      <c r="Y78" s="75">
        <f t="shared" ref="Y78:AB78" si="75">Y79+Y80</f>
        <v>16427</v>
      </c>
      <c r="Z78" s="75">
        <f t="shared" si="75"/>
        <v>15380</v>
      </c>
      <c r="AA78" s="75">
        <f t="shared" si="75"/>
        <v>12209</v>
      </c>
      <c r="AB78" s="75">
        <f t="shared" si="75"/>
        <v>17335</v>
      </c>
      <c r="AC78" s="67"/>
      <c r="AD78" s="67"/>
      <c r="AE78" s="308">
        <f>AC79+AD80</f>
        <v>64967</v>
      </c>
      <c r="AF78" s="306">
        <v>280252</v>
      </c>
      <c r="AG78" s="307">
        <f>AE78/AF78</f>
        <v>0.23181636527125588</v>
      </c>
      <c r="AH78" s="75" t="s">
        <v>44</v>
      </c>
      <c r="AI78" s="144">
        <f t="shared" si="60"/>
        <v>5</v>
      </c>
      <c r="AJ78" s="144">
        <f t="shared" si="61"/>
        <v>969</v>
      </c>
      <c r="AK78" s="144">
        <f t="shared" si="62"/>
        <v>1837</v>
      </c>
      <c r="AL78" s="144">
        <f t="shared" si="63"/>
        <v>4559</v>
      </c>
      <c r="AM78" s="144">
        <f t="shared" si="64"/>
        <v>7272</v>
      </c>
      <c r="AN78" s="145"/>
      <c r="AO78" s="145"/>
      <c r="AP78" s="144">
        <f t="shared" si="67"/>
        <v>14642</v>
      </c>
      <c r="AQ78" s="144"/>
      <c r="AR78" s="64" t="s">
        <v>44</v>
      </c>
    </row>
    <row r="79" spans="1:44" ht="19" customHeight="1" x14ac:dyDescent="0.25">
      <c r="A79" s="278"/>
      <c r="B79" s="81" t="s">
        <v>11</v>
      </c>
      <c r="C79" s="146">
        <v>2193</v>
      </c>
      <c r="D79" s="146">
        <v>11042</v>
      </c>
      <c r="E79" s="146">
        <v>11109</v>
      </c>
      <c r="F79" s="146">
        <v>10404</v>
      </c>
      <c r="G79" s="146">
        <v>14207</v>
      </c>
      <c r="H79" s="64"/>
      <c r="I79" s="146">
        <f>SUM(C79:H79)</f>
        <v>48955</v>
      </c>
      <c r="J79" s="147">
        <f>I79/H78</f>
        <v>0.61494303407906137</v>
      </c>
      <c r="K79" s="146"/>
      <c r="L79" s="147"/>
      <c r="M79" s="146"/>
      <c r="N79" s="146"/>
      <c r="O79" s="147"/>
      <c r="P79" s="282"/>
      <c r="Q79" s="284"/>
      <c r="R79" s="285"/>
      <c r="S79" s="286"/>
      <c r="T79" s="282"/>
      <c r="U79" s="282"/>
      <c r="V79" s="249"/>
      <c r="W79" s="288"/>
      <c r="X79" s="146">
        <v>2276</v>
      </c>
      <c r="Y79" s="146">
        <v>10765</v>
      </c>
      <c r="Z79" s="146">
        <v>10148</v>
      </c>
      <c r="AA79" s="146">
        <v>8150</v>
      </c>
      <c r="AB79" s="146">
        <v>11064</v>
      </c>
      <c r="AC79" s="146">
        <f>SUM(X79:AB79)</f>
        <v>42403</v>
      </c>
      <c r="AD79" s="146"/>
      <c r="AE79" s="308"/>
      <c r="AF79" s="306"/>
      <c r="AG79" s="307"/>
      <c r="AH79" s="117" t="s">
        <v>11</v>
      </c>
      <c r="AI79" s="145">
        <f t="shared" si="60"/>
        <v>-83</v>
      </c>
      <c r="AJ79" s="145">
        <f t="shared" si="61"/>
        <v>277</v>
      </c>
      <c r="AK79" s="145">
        <f t="shared" si="62"/>
        <v>961</v>
      </c>
      <c r="AL79" s="145">
        <f t="shared" si="63"/>
        <v>2254</v>
      </c>
      <c r="AM79" s="145">
        <f t="shared" si="64"/>
        <v>3143</v>
      </c>
      <c r="AN79" s="145">
        <f t="shared" si="68"/>
        <v>6552</v>
      </c>
      <c r="AO79" s="145"/>
      <c r="AP79" s="144"/>
      <c r="AQ79" s="144"/>
      <c r="AR79" s="81" t="s">
        <v>11</v>
      </c>
    </row>
    <row r="80" spans="1:44" ht="19" customHeight="1" x14ac:dyDescent="0.25">
      <c r="A80" s="278"/>
      <c r="B80" s="81" t="s">
        <v>12</v>
      </c>
      <c r="C80" s="146">
        <v>1428</v>
      </c>
      <c r="D80" s="146">
        <v>6354</v>
      </c>
      <c r="E80" s="146">
        <v>6108</v>
      </c>
      <c r="F80" s="146">
        <v>6364</v>
      </c>
      <c r="G80" s="146">
        <v>10400</v>
      </c>
      <c r="H80" s="64"/>
      <c r="I80" s="146"/>
      <c r="J80" s="147"/>
      <c r="K80" s="146">
        <f>SUM(C80:J80)</f>
        <v>30654</v>
      </c>
      <c r="L80" s="147">
        <f>K80/H78</f>
        <v>0.38505696592093858</v>
      </c>
      <c r="M80" s="146"/>
      <c r="N80" s="146"/>
      <c r="O80" s="147"/>
      <c r="P80" s="282"/>
      <c r="Q80" s="284"/>
      <c r="R80" s="285"/>
      <c r="S80" s="286"/>
      <c r="T80" s="282"/>
      <c r="U80" s="282"/>
      <c r="V80" s="249"/>
      <c r="W80" s="288"/>
      <c r="X80" s="146">
        <v>1340</v>
      </c>
      <c r="Y80" s="146">
        <v>5662</v>
      </c>
      <c r="Z80" s="146">
        <v>5232</v>
      </c>
      <c r="AA80" s="146">
        <v>4059</v>
      </c>
      <c r="AB80" s="146">
        <v>6271</v>
      </c>
      <c r="AC80" s="146"/>
      <c r="AD80" s="146">
        <f>SUM(X80:AC80)</f>
        <v>22564</v>
      </c>
      <c r="AE80" s="308"/>
      <c r="AF80" s="306"/>
      <c r="AG80" s="307"/>
      <c r="AH80" s="117" t="s">
        <v>12</v>
      </c>
      <c r="AI80" s="145">
        <f t="shared" si="60"/>
        <v>88</v>
      </c>
      <c r="AJ80" s="145">
        <f t="shared" si="61"/>
        <v>692</v>
      </c>
      <c r="AK80" s="145">
        <f t="shared" si="62"/>
        <v>876</v>
      </c>
      <c r="AL80" s="145">
        <f t="shared" si="63"/>
        <v>2305</v>
      </c>
      <c r="AM80" s="145">
        <f t="shared" si="64"/>
        <v>4129</v>
      </c>
      <c r="AN80" s="145"/>
      <c r="AO80" s="145">
        <f t="shared" si="69"/>
        <v>8090</v>
      </c>
      <c r="AP80" s="144"/>
      <c r="AQ80" s="144">
        <f t="shared" si="70"/>
        <v>25139</v>
      </c>
      <c r="AR80" s="81" t="s">
        <v>12</v>
      </c>
    </row>
    <row r="81" spans="1:44" s="139" customFormat="1" ht="19" customHeight="1" x14ac:dyDescent="0.25">
      <c r="A81" s="278"/>
      <c r="B81" s="63" t="s">
        <v>45</v>
      </c>
      <c r="C81" s="63">
        <f>SUM(C82:C83)</f>
        <v>5533</v>
      </c>
      <c r="D81" s="63">
        <v>27958</v>
      </c>
      <c r="E81" s="63">
        <v>29056</v>
      </c>
      <c r="F81" s="63">
        <v>30345</v>
      </c>
      <c r="G81" s="63">
        <v>41420</v>
      </c>
      <c r="H81" s="63">
        <f>SUM(C81:G81)</f>
        <v>134312</v>
      </c>
      <c r="I81" s="63"/>
      <c r="J81" s="136"/>
      <c r="K81" s="63"/>
      <c r="L81" s="136"/>
      <c r="M81" s="63"/>
      <c r="N81" s="63"/>
      <c r="O81" s="136"/>
      <c r="P81" s="271">
        <v>516974</v>
      </c>
      <c r="Q81" s="289">
        <f>H81/P81</f>
        <v>0.25980416810129714</v>
      </c>
      <c r="R81" s="291" t="e">
        <f>#REF!/H81</f>
        <v>#REF!</v>
      </c>
      <c r="S81" s="292">
        <f>H81/H129</f>
        <v>2.4006860737257572E-2</v>
      </c>
      <c r="T81" s="271">
        <v>5113</v>
      </c>
      <c r="U81" s="271"/>
      <c r="V81" s="245">
        <f>SUM(T81:U81)</f>
        <v>5113</v>
      </c>
      <c r="W81" s="245" t="s">
        <v>45</v>
      </c>
      <c r="X81" s="77">
        <f>X82+X83</f>
        <v>5607</v>
      </c>
      <c r="Y81" s="77">
        <f t="shared" ref="Y81:AB81" si="76">Y82+Y83</f>
        <v>27403</v>
      </c>
      <c r="Z81" s="77">
        <f t="shared" si="76"/>
        <v>26510</v>
      </c>
      <c r="AA81" s="77">
        <f t="shared" si="76"/>
        <v>25624</v>
      </c>
      <c r="AB81" s="77">
        <f t="shared" si="76"/>
        <v>34723</v>
      </c>
      <c r="AC81" s="77"/>
      <c r="AD81" s="77"/>
      <c r="AE81" s="266">
        <f>AC82+AD83</f>
        <v>119867</v>
      </c>
      <c r="AF81" s="304">
        <v>487115</v>
      </c>
      <c r="AG81" s="269">
        <f t="shared" ref="AG81" si="77">AE81/AF81</f>
        <v>0.24607536208082281</v>
      </c>
      <c r="AH81" s="77" t="s">
        <v>45</v>
      </c>
      <c r="AI81" s="66">
        <f t="shared" si="60"/>
        <v>-74</v>
      </c>
      <c r="AJ81" s="66">
        <f t="shared" si="61"/>
        <v>555</v>
      </c>
      <c r="AK81" s="66">
        <f t="shared" si="62"/>
        <v>2546</v>
      </c>
      <c r="AL81" s="66">
        <f t="shared" si="63"/>
        <v>4721</v>
      </c>
      <c r="AM81" s="66">
        <f t="shared" si="64"/>
        <v>6697</v>
      </c>
      <c r="AN81" s="138"/>
      <c r="AO81" s="138"/>
      <c r="AP81" s="66">
        <f t="shared" si="67"/>
        <v>14445</v>
      </c>
      <c r="AQ81" s="66"/>
      <c r="AR81" s="63" t="s">
        <v>45</v>
      </c>
    </row>
    <row r="82" spans="1:44" ht="19" customHeight="1" x14ac:dyDescent="0.25">
      <c r="A82" s="278"/>
      <c r="B82" s="80" t="s">
        <v>11</v>
      </c>
      <c r="C82" s="138">
        <v>3896</v>
      </c>
      <c r="D82" s="138">
        <v>20388</v>
      </c>
      <c r="E82" s="138">
        <v>21296</v>
      </c>
      <c r="F82" s="138">
        <v>21549</v>
      </c>
      <c r="G82" s="138">
        <v>27722</v>
      </c>
      <c r="H82" s="63"/>
      <c r="I82" s="138">
        <f>SUM(C82:H82)</f>
        <v>94851</v>
      </c>
      <c r="J82" s="141">
        <f>I82/H81</f>
        <v>0.70619899934480912</v>
      </c>
      <c r="K82" s="138"/>
      <c r="L82" s="141"/>
      <c r="M82" s="138"/>
      <c r="N82" s="138"/>
      <c r="O82" s="141"/>
      <c r="P82" s="272"/>
      <c r="Q82" s="290"/>
      <c r="R82" s="291"/>
      <c r="S82" s="292"/>
      <c r="T82" s="272"/>
      <c r="U82" s="272"/>
      <c r="V82" s="246"/>
      <c r="W82" s="246"/>
      <c r="X82" s="138">
        <v>4110</v>
      </c>
      <c r="Y82" s="138">
        <v>20786</v>
      </c>
      <c r="Z82" s="138">
        <v>20008</v>
      </c>
      <c r="AA82" s="138">
        <v>18926</v>
      </c>
      <c r="AB82" s="138">
        <v>24759</v>
      </c>
      <c r="AC82" s="138">
        <f>SUM(X82:AB82)</f>
        <v>88589</v>
      </c>
      <c r="AD82" s="138"/>
      <c r="AE82" s="266"/>
      <c r="AF82" s="304"/>
      <c r="AG82" s="269"/>
      <c r="AH82" s="80" t="s">
        <v>11</v>
      </c>
      <c r="AI82" s="138">
        <f t="shared" si="60"/>
        <v>-214</v>
      </c>
      <c r="AJ82" s="138">
        <f t="shared" si="61"/>
        <v>-398</v>
      </c>
      <c r="AK82" s="138">
        <f t="shared" si="62"/>
        <v>1288</v>
      </c>
      <c r="AL82" s="138">
        <f t="shared" si="63"/>
        <v>2623</v>
      </c>
      <c r="AM82" s="138">
        <f t="shared" si="64"/>
        <v>2963</v>
      </c>
      <c r="AN82" s="138">
        <f t="shared" si="68"/>
        <v>6262</v>
      </c>
      <c r="AO82" s="138"/>
      <c r="AP82" s="66"/>
      <c r="AQ82" s="66"/>
      <c r="AR82" s="80" t="s">
        <v>11</v>
      </c>
    </row>
    <row r="83" spans="1:44" ht="19" customHeight="1" x14ac:dyDescent="0.25">
      <c r="A83" s="278"/>
      <c r="B83" s="80" t="s">
        <v>12</v>
      </c>
      <c r="C83" s="138">
        <v>1637</v>
      </c>
      <c r="D83" s="138">
        <v>7570</v>
      </c>
      <c r="E83" s="138">
        <v>7760</v>
      </c>
      <c r="F83" s="138">
        <v>8796</v>
      </c>
      <c r="G83" s="138">
        <v>13698</v>
      </c>
      <c r="H83" s="63"/>
      <c r="I83" s="138"/>
      <c r="J83" s="141"/>
      <c r="K83" s="138">
        <f>SUM(C83:J83)</f>
        <v>39461</v>
      </c>
      <c r="L83" s="141">
        <f>K83/H81</f>
        <v>0.29380100065519088</v>
      </c>
      <c r="M83" s="138"/>
      <c r="N83" s="138"/>
      <c r="O83" s="141"/>
      <c r="P83" s="272"/>
      <c r="Q83" s="290"/>
      <c r="R83" s="291"/>
      <c r="S83" s="292"/>
      <c r="T83" s="272"/>
      <c r="U83" s="272"/>
      <c r="V83" s="246"/>
      <c r="W83" s="246"/>
      <c r="X83" s="138">
        <v>1497</v>
      </c>
      <c r="Y83" s="138">
        <v>6617</v>
      </c>
      <c r="Z83" s="138">
        <v>6502</v>
      </c>
      <c r="AA83" s="138">
        <v>6698</v>
      </c>
      <c r="AB83" s="138">
        <v>9964</v>
      </c>
      <c r="AC83" s="138"/>
      <c r="AD83" s="138">
        <f>SUM(X83:AC83)</f>
        <v>31278</v>
      </c>
      <c r="AE83" s="266"/>
      <c r="AF83" s="304"/>
      <c r="AG83" s="269"/>
      <c r="AH83" s="80" t="s">
        <v>12</v>
      </c>
      <c r="AI83" s="138">
        <f t="shared" si="60"/>
        <v>140</v>
      </c>
      <c r="AJ83" s="138">
        <f t="shared" si="61"/>
        <v>953</v>
      </c>
      <c r="AK83" s="138">
        <f t="shared" si="62"/>
        <v>1258</v>
      </c>
      <c r="AL83" s="138">
        <f t="shared" si="63"/>
        <v>2098</v>
      </c>
      <c r="AM83" s="138">
        <f t="shared" si="64"/>
        <v>3734</v>
      </c>
      <c r="AN83" s="138"/>
      <c r="AO83" s="138">
        <f t="shared" si="69"/>
        <v>8183</v>
      </c>
      <c r="AP83" s="66"/>
      <c r="AQ83" s="66">
        <f t="shared" si="70"/>
        <v>29859</v>
      </c>
      <c r="AR83" s="80" t="s">
        <v>12</v>
      </c>
    </row>
    <row r="84" spans="1:44" s="139" customFormat="1" ht="19" customHeight="1" x14ac:dyDescent="0.25">
      <c r="A84" s="278"/>
      <c r="B84" s="64" t="s">
        <v>46</v>
      </c>
      <c r="C84" s="118">
        <f>SUM(C85:C86)</f>
        <v>2757</v>
      </c>
      <c r="D84" s="64">
        <v>14433</v>
      </c>
      <c r="E84" s="64">
        <v>15603</v>
      </c>
      <c r="F84" s="64">
        <v>15833</v>
      </c>
      <c r="G84" s="64">
        <v>20933</v>
      </c>
      <c r="H84" s="64">
        <f>SUM(C84:G84)</f>
        <v>69559</v>
      </c>
      <c r="I84" s="64"/>
      <c r="J84" s="142"/>
      <c r="K84" s="64"/>
      <c r="L84" s="142"/>
      <c r="M84" s="64"/>
      <c r="N84" s="64"/>
      <c r="O84" s="142"/>
      <c r="P84" s="281">
        <v>267712</v>
      </c>
      <c r="Q84" s="283">
        <f>H84/P84</f>
        <v>0.2598277253167583</v>
      </c>
      <c r="R84" s="285" t="e">
        <f>#REF!/H84</f>
        <v>#REF!</v>
      </c>
      <c r="S84" s="286">
        <f>H84/H129</f>
        <v>1.2432941405257157E-2</v>
      </c>
      <c r="T84" s="281"/>
      <c r="U84" s="281"/>
      <c r="V84" s="248"/>
      <c r="W84" s="287" t="s">
        <v>46</v>
      </c>
      <c r="X84" s="75">
        <f>X85+X86</f>
        <v>2785</v>
      </c>
      <c r="Y84" s="75">
        <f t="shared" ref="Y84:AB84" si="78">Y85+Y86</f>
        <v>15002</v>
      </c>
      <c r="Z84" s="75">
        <f t="shared" si="78"/>
        <v>15053</v>
      </c>
      <c r="AA84" s="75">
        <f t="shared" si="78"/>
        <v>13212</v>
      </c>
      <c r="AB84" s="75">
        <f t="shared" si="78"/>
        <v>17521</v>
      </c>
      <c r="AC84" s="67"/>
      <c r="AD84" s="67"/>
      <c r="AE84" s="308">
        <f>AC85+AD86</f>
        <v>63573</v>
      </c>
      <c r="AF84" s="306">
        <v>263263</v>
      </c>
      <c r="AG84" s="307">
        <f t="shared" ref="AG84" si="79">AE84/AF84</f>
        <v>0.24148095250756849</v>
      </c>
      <c r="AH84" s="75" t="s">
        <v>46</v>
      </c>
      <c r="AI84" s="144">
        <f t="shared" si="60"/>
        <v>-28</v>
      </c>
      <c r="AJ84" s="144">
        <f t="shared" si="61"/>
        <v>-569</v>
      </c>
      <c r="AK84" s="144">
        <f t="shared" si="62"/>
        <v>550</v>
      </c>
      <c r="AL84" s="144">
        <f t="shared" si="63"/>
        <v>2621</v>
      </c>
      <c r="AM84" s="144">
        <f t="shared" si="64"/>
        <v>3412</v>
      </c>
      <c r="AN84" s="145"/>
      <c r="AO84" s="145"/>
      <c r="AP84" s="144">
        <f t="shared" si="67"/>
        <v>5986</v>
      </c>
      <c r="AQ84" s="144"/>
      <c r="AR84" s="118" t="s">
        <v>46</v>
      </c>
    </row>
    <row r="85" spans="1:44" ht="19" customHeight="1" x14ac:dyDescent="0.25">
      <c r="A85" s="278"/>
      <c r="B85" s="81" t="s">
        <v>11</v>
      </c>
      <c r="C85" s="146">
        <v>1889</v>
      </c>
      <c r="D85" s="146">
        <v>10090</v>
      </c>
      <c r="E85" s="146">
        <v>11087</v>
      </c>
      <c r="F85" s="146">
        <v>10805</v>
      </c>
      <c r="G85" s="146">
        <v>13666</v>
      </c>
      <c r="H85" s="64"/>
      <c r="I85" s="146">
        <f>SUM(C85:H85)</f>
        <v>47537</v>
      </c>
      <c r="J85" s="147">
        <f>I85/H84</f>
        <v>0.68340545436248368</v>
      </c>
      <c r="K85" s="146"/>
      <c r="L85" s="147"/>
      <c r="M85" s="146"/>
      <c r="N85" s="146"/>
      <c r="O85" s="147"/>
      <c r="P85" s="282"/>
      <c r="Q85" s="284"/>
      <c r="R85" s="285"/>
      <c r="S85" s="286"/>
      <c r="T85" s="282"/>
      <c r="U85" s="282"/>
      <c r="V85" s="249"/>
      <c r="W85" s="288"/>
      <c r="X85" s="146">
        <v>1993</v>
      </c>
      <c r="Y85" s="146">
        <v>10866</v>
      </c>
      <c r="Z85" s="146">
        <v>10796</v>
      </c>
      <c r="AA85" s="146">
        <v>9471</v>
      </c>
      <c r="AB85" s="146">
        <v>12030</v>
      </c>
      <c r="AC85" s="146">
        <f>SUM(X85:AB85)</f>
        <v>45156</v>
      </c>
      <c r="AD85" s="146"/>
      <c r="AE85" s="308"/>
      <c r="AF85" s="306"/>
      <c r="AG85" s="307"/>
      <c r="AH85" s="117" t="s">
        <v>11</v>
      </c>
      <c r="AI85" s="145">
        <f t="shared" si="60"/>
        <v>-104</v>
      </c>
      <c r="AJ85" s="145">
        <f t="shared" si="61"/>
        <v>-776</v>
      </c>
      <c r="AK85" s="145">
        <f t="shared" si="62"/>
        <v>291</v>
      </c>
      <c r="AL85" s="145">
        <f t="shared" si="63"/>
        <v>1334</v>
      </c>
      <c r="AM85" s="145">
        <f t="shared" si="64"/>
        <v>1636</v>
      </c>
      <c r="AN85" s="145">
        <f t="shared" si="68"/>
        <v>2381</v>
      </c>
      <c r="AO85" s="145"/>
      <c r="AP85" s="144"/>
      <c r="AQ85" s="144"/>
      <c r="AR85" s="117" t="s">
        <v>11</v>
      </c>
    </row>
    <row r="86" spans="1:44" ht="19" customHeight="1" x14ac:dyDescent="0.25">
      <c r="A86" s="278"/>
      <c r="B86" s="81" t="s">
        <v>12</v>
      </c>
      <c r="C86" s="146">
        <v>868</v>
      </c>
      <c r="D86" s="146">
        <v>4343</v>
      </c>
      <c r="E86" s="146">
        <v>4516</v>
      </c>
      <c r="F86" s="146">
        <v>5028</v>
      </c>
      <c r="G86" s="146">
        <v>7267</v>
      </c>
      <c r="H86" s="64"/>
      <c r="I86" s="146"/>
      <c r="J86" s="147"/>
      <c r="K86" s="146">
        <f>SUM(C86:J86)</f>
        <v>22022</v>
      </c>
      <c r="L86" s="147">
        <f>K86/H84</f>
        <v>0.31659454563751638</v>
      </c>
      <c r="M86" s="146"/>
      <c r="N86" s="146"/>
      <c r="O86" s="147"/>
      <c r="P86" s="282"/>
      <c r="Q86" s="284"/>
      <c r="R86" s="285"/>
      <c r="S86" s="286"/>
      <c r="T86" s="282"/>
      <c r="U86" s="282"/>
      <c r="V86" s="249"/>
      <c r="W86" s="288"/>
      <c r="X86" s="146">
        <v>792</v>
      </c>
      <c r="Y86" s="146">
        <v>4136</v>
      </c>
      <c r="Z86" s="146">
        <v>4257</v>
      </c>
      <c r="AA86" s="146">
        <v>3741</v>
      </c>
      <c r="AB86" s="146">
        <v>5491</v>
      </c>
      <c r="AC86" s="146"/>
      <c r="AD86" s="146">
        <f>SUM(X86:AC86)</f>
        <v>18417</v>
      </c>
      <c r="AE86" s="308"/>
      <c r="AF86" s="306"/>
      <c r="AG86" s="307"/>
      <c r="AH86" s="117" t="s">
        <v>12</v>
      </c>
      <c r="AI86" s="145">
        <f t="shared" si="60"/>
        <v>76</v>
      </c>
      <c r="AJ86" s="145">
        <f t="shared" si="61"/>
        <v>207</v>
      </c>
      <c r="AK86" s="145">
        <f t="shared" si="62"/>
        <v>259</v>
      </c>
      <c r="AL86" s="145">
        <f t="shared" si="63"/>
        <v>1287</v>
      </c>
      <c r="AM86" s="145">
        <f t="shared" si="64"/>
        <v>1776</v>
      </c>
      <c r="AN86" s="145"/>
      <c r="AO86" s="145">
        <f t="shared" si="69"/>
        <v>3605</v>
      </c>
      <c r="AP86" s="144"/>
      <c r="AQ86" s="144">
        <f t="shared" si="70"/>
        <v>4449</v>
      </c>
      <c r="AR86" s="117" t="s">
        <v>12</v>
      </c>
    </row>
    <row r="87" spans="1:44" s="139" customFormat="1" ht="19" customHeight="1" x14ac:dyDescent="0.25">
      <c r="A87" s="278"/>
      <c r="B87" s="63" t="s">
        <v>47</v>
      </c>
      <c r="C87" s="63">
        <f>SUM(C88:C89)</f>
        <v>3375</v>
      </c>
      <c r="D87" s="63">
        <v>15937</v>
      </c>
      <c r="E87" s="63">
        <v>16439</v>
      </c>
      <c r="F87" s="63">
        <v>15761</v>
      </c>
      <c r="G87" s="63">
        <v>21369</v>
      </c>
      <c r="H87" s="63">
        <f>SUM(C87:G87)</f>
        <v>72881</v>
      </c>
      <c r="I87" s="63"/>
      <c r="J87" s="136"/>
      <c r="K87" s="63"/>
      <c r="L87" s="136"/>
      <c r="M87" s="63"/>
      <c r="N87" s="63"/>
      <c r="O87" s="136"/>
      <c r="P87" s="271">
        <v>284025</v>
      </c>
      <c r="Q87" s="289">
        <f>H87/P87</f>
        <v>0.25660065135111348</v>
      </c>
      <c r="R87" s="291" t="e">
        <f>#REF!/H87</f>
        <v>#REF!</v>
      </c>
      <c r="S87" s="292">
        <f>H87/H129</f>
        <v>1.302671404931852E-2</v>
      </c>
      <c r="T87" s="271"/>
      <c r="U87" s="271"/>
      <c r="V87" s="245"/>
      <c r="W87" s="245" t="s">
        <v>47</v>
      </c>
      <c r="X87" s="77">
        <f>X88+X89</f>
        <v>3171</v>
      </c>
      <c r="Y87" s="77">
        <f t="shared" ref="Y87:AB87" si="80">Y88+Y89</f>
        <v>15233</v>
      </c>
      <c r="Z87" s="77">
        <f t="shared" si="80"/>
        <v>14645</v>
      </c>
      <c r="AA87" s="77">
        <f t="shared" si="80"/>
        <v>11066</v>
      </c>
      <c r="AB87" s="77">
        <f t="shared" si="80"/>
        <v>14154</v>
      </c>
      <c r="AC87" s="77"/>
      <c r="AD87" s="77"/>
      <c r="AE87" s="266">
        <f>AC88+AD89</f>
        <v>58269</v>
      </c>
      <c r="AF87" s="304">
        <v>254405</v>
      </c>
      <c r="AG87" s="269">
        <f t="shared" ref="AG87" si="81">AE87/AF87</f>
        <v>0.22904030974233996</v>
      </c>
      <c r="AH87" s="77" t="s">
        <v>47</v>
      </c>
      <c r="AI87" s="66">
        <f t="shared" si="60"/>
        <v>204</v>
      </c>
      <c r="AJ87" s="66">
        <f t="shared" si="61"/>
        <v>704</v>
      </c>
      <c r="AK87" s="66">
        <f t="shared" si="62"/>
        <v>1794</v>
      </c>
      <c r="AL87" s="66">
        <f t="shared" si="63"/>
        <v>4695</v>
      </c>
      <c r="AM87" s="66">
        <f t="shared" si="64"/>
        <v>7215</v>
      </c>
      <c r="AN87" s="138"/>
      <c r="AO87" s="138"/>
      <c r="AP87" s="66">
        <f t="shared" si="67"/>
        <v>14612</v>
      </c>
      <c r="AQ87" s="66"/>
      <c r="AR87" s="63" t="s">
        <v>47</v>
      </c>
    </row>
    <row r="88" spans="1:44" ht="19" customHeight="1" x14ac:dyDescent="0.25">
      <c r="A88" s="278"/>
      <c r="B88" s="80" t="s">
        <v>11</v>
      </c>
      <c r="C88" s="138">
        <v>1713</v>
      </c>
      <c r="D88" s="138">
        <v>8909</v>
      </c>
      <c r="E88" s="138">
        <v>9210</v>
      </c>
      <c r="F88" s="138">
        <v>8283</v>
      </c>
      <c r="G88" s="138">
        <v>10693</v>
      </c>
      <c r="H88" s="63"/>
      <c r="I88" s="138">
        <f>SUM(C88:H88)</f>
        <v>38808</v>
      </c>
      <c r="J88" s="141">
        <f>I88/H87</f>
        <v>0.5324844609706233</v>
      </c>
      <c r="K88" s="138"/>
      <c r="L88" s="141"/>
      <c r="M88" s="138"/>
      <c r="N88" s="138"/>
      <c r="O88" s="141"/>
      <c r="P88" s="272"/>
      <c r="Q88" s="290"/>
      <c r="R88" s="291"/>
      <c r="S88" s="292"/>
      <c r="T88" s="272"/>
      <c r="U88" s="272"/>
      <c r="V88" s="246"/>
      <c r="W88" s="246"/>
      <c r="X88" s="138">
        <v>1727</v>
      </c>
      <c r="Y88" s="138">
        <v>8765</v>
      </c>
      <c r="Z88" s="138">
        <v>8288</v>
      </c>
      <c r="AA88" s="138">
        <v>6323</v>
      </c>
      <c r="AB88" s="138">
        <v>8031</v>
      </c>
      <c r="AC88" s="138">
        <f>SUM(X88:AB88)</f>
        <v>33134</v>
      </c>
      <c r="AD88" s="138"/>
      <c r="AE88" s="266"/>
      <c r="AF88" s="304"/>
      <c r="AG88" s="269"/>
      <c r="AH88" s="80" t="s">
        <v>11</v>
      </c>
      <c r="AI88" s="138">
        <f t="shared" si="60"/>
        <v>-14</v>
      </c>
      <c r="AJ88" s="138">
        <f t="shared" si="61"/>
        <v>144</v>
      </c>
      <c r="AK88" s="138">
        <f t="shared" si="62"/>
        <v>922</v>
      </c>
      <c r="AL88" s="138">
        <f t="shared" si="63"/>
        <v>1960</v>
      </c>
      <c r="AM88" s="138">
        <f t="shared" si="64"/>
        <v>2662</v>
      </c>
      <c r="AN88" s="138">
        <f t="shared" si="68"/>
        <v>5674</v>
      </c>
      <c r="AO88" s="138"/>
      <c r="AP88" s="66"/>
      <c r="AQ88" s="66"/>
      <c r="AR88" s="80" t="s">
        <v>11</v>
      </c>
    </row>
    <row r="89" spans="1:44" ht="19" customHeight="1" x14ac:dyDescent="0.25">
      <c r="A89" s="278"/>
      <c r="B89" s="80" t="s">
        <v>12</v>
      </c>
      <c r="C89" s="138">
        <v>1662</v>
      </c>
      <c r="D89" s="138">
        <v>7028</v>
      </c>
      <c r="E89" s="138">
        <v>7229</v>
      </c>
      <c r="F89" s="138">
        <v>7478</v>
      </c>
      <c r="G89" s="138">
        <v>10676</v>
      </c>
      <c r="H89" s="63"/>
      <c r="I89" s="138"/>
      <c r="J89" s="141"/>
      <c r="K89" s="138">
        <f>SUM(C89:J89)</f>
        <v>34073</v>
      </c>
      <c r="L89" s="141">
        <f>K89/H87</f>
        <v>0.46751553902937665</v>
      </c>
      <c r="M89" s="138"/>
      <c r="N89" s="138"/>
      <c r="O89" s="141"/>
      <c r="P89" s="272"/>
      <c r="Q89" s="290"/>
      <c r="R89" s="291"/>
      <c r="S89" s="292"/>
      <c r="T89" s="272"/>
      <c r="U89" s="272"/>
      <c r="V89" s="246"/>
      <c r="W89" s="246"/>
      <c r="X89" s="138">
        <v>1444</v>
      </c>
      <c r="Y89" s="138">
        <v>6468</v>
      </c>
      <c r="Z89" s="138">
        <v>6357</v>
      </c>
      <c r="AA89" s="138">
        <v>4743</v>
      </c>
      <c r="AB89" s="138">
        <v>6123</v>
      </c>
      <c r="AC89" s="138"/>
      <c r="AD89" s="138">
        <f>SUM(X89:AC89)</f>
        <v>25135</v>
      </c>
      <c r="AE89" s="266"/>
      <c r="AF89" s="304"/>
      <c r="AG89" s="269"/>
      <c r="AH89" s="80" t="s">
        <v>12</v>
      </c>
      <c r="AI89" s="138">
        <f t="shared" si="60"/>
        <v>218</v>
      </c>
      <c r="AJ89" s="138">
        <f t="shared" si="61"/>
        <v>560</v>
      </c>
      <c r="AK89" s="138">
        <f t="shared" si="62"/>
        <v>872</v>
      </c>
      <c r="AL89" s="138">
        <f t="shared" si="63"/>
        <v>2735</v>
      </c>
      <c r="AM89" s="138">
        <f t="shared" si="64"/>
        <v>4553</v>
      </c>
      <c r="AN89" s="138"/>
      <c r="AO89" s="138">
        <f t="shared" si="69"/>
        <v>8938</v>
      </c>
      <c r="AP89" s="66"/>
      <c r="AQ89" s="66">
        <f t="shared" si="70"/>
        <v>29620</v>
      </c>
      <c r="AR89" s="80" t="s">
        <v>12</v>
      </c>
    </row>
    <row r="90" spans="1:44" s="139" customFormat="1" ht="19" customHeight="1" x14ac:dyDescent="0.25">
      <c r="A90" s="278"/>
      <c r="B90" s="64" t="s">
        <v>48</v>
      </c>
      <c r="C90" s="118">
        <f>SUM(C91:C92)</f>
        <v>8368</v>
      </c>
      <c r="D90" s="64">
        <v>39051</v>
      </c>
      <c r="E90" s="64">
        <v>38913</v>
      </c>
      <c r="F90" s="64">
        <v>41318</v>
      </c>
      <c r="G90" s="64">
        <v>59362</v>
      </c>
      <c r="H90" s="64">
        <f>SUM(C90:G90)</f>
        <v>187012</v>
      </c>
      <c r="I90" s="64"/>
      <c r="J90" s="142"/>
      <c r="K90" s="64"/>
      <c r="L90" s="142"/>
      <c r="M90" s="64"/>
      <c r="N90" s="64"/>
      <c r="O90" s="142"/>
      <c r="P90" s="281">
        <v>784439</v>
      </c>
      <c r="Q90" s="283">
        <f>H90/P90</f>
        <v>0.23840222120521801</v>
      </c>
      <c r="R90" s="285" t="e">
        <f>#REF!/H90</f>
        <v>#REF!</v>
      </c>
      <c r="S90" s="286">
        <f>H90/H129</f>
        <v>3.342643278482945E-2</v>
      </c>
      <c r="T90" s="281">
        <v>5712</v>
      </c>
      <c r="U90" s="281"/>
      <c r="V90" s="248">
        <f>SUM(T90:U90)</f>
        <v>5712</v>
      </c>
      <c r="W90" s="287" t="s">
        <v>48</v>
      </c>
      <c r="X90" s="75">
        <f>X91+X92</f>
        <v>8003</v>
      </c>
      <c r="Y90" s="75">
        <f t="shared" ref="Y90:AB90" si="82">Y91+Y92</f>
        <v>36126</v>
      </c>
      <c r="Z90" s="75">
        <f t="shared" si="82"/>
        <v>34032</v>
      </c>
      <c r="AA90" s="75">
        <f t="shared" si="82"/>
        <v>33923</v>
      </c>
      <c r="AB90" s="75">
        <f t="shared" si="82"/>
        <v>46723</v>
      </c>
      <c r="AC90" s="67"/>
      <c r="AD90" s="67"/>
      <c r="AE90" s="308">
        <f>AC91+AD92</f>
        <v>158807</v>
      </c>
      <c r="AF90" s="306">
        <v>712447</v>
      </c>
      <c r="AG90" s="307">
        <f t="shared" ref="AG90" si="83">AE90/AF90</f>
        <v>0.22290359844311225</v>
      </c>
      <c r="AH90" s="75" t="s">
        <v>48</v>
      </c>
      <c r="AI90" s="144">
        <f t="shared" si="60"/>
        <v>365</v>
      </c>
      <c r="AJ90" s="144">
        <f t="shared" si="61"/>
        <v>2925</v>
      </c>
      <c r="AK90" s="144">
        <f t="shared" si="62"/>
        <v>4881</v>
      </c>
      <c r="AL90" s="144">
        <f t="shared" si="63"/>
        <v>7395</v>
      </c>
      <c r="AM90" s="144">
        <f t="shared" si="64"/>
        <v>12639</v>
      </c>
      <c r="AN90" s="145"/>
      <c r="AO90" s="145"/>
      <c r="AP90" s="144">
        <f t="shared" si="67"/>
        <v>28205</v>
      </c>
      <c r="AQ90" s="144"/>
      <c r="AR90" s="64" t="s">
        <v>48</v>
      </c>
    </row>
    <row r="91" spans="1:44" ht="19" customHeight="1" x14ac:dyDescent="0.25">
      <c r="A91" s="278"/>
      <c r="B91" s="81" t="s">
        <v>11</v>
      </c>
      <c r="C91" s="146">
        <v>4478</v>
      </c>
      <c r="D91" s="146">
        <v>21552</v>
      </c>
      <c r="E91" s="146">
        <v>21762</v>
      </c>
      <c r="F91" s="146">
        <v>22471</v>
      </c>
      <c r="G91" s="146">
        <v>28706</v>
      </c>
      <c r="H91" s="64"/>
      <c r="I91" s="146">
        <f>SUM(C91:H91)</f>
        <v>98969</v>
      </c>
      <c r="J91" s="147">
        <f>I91/H90</f>
        <v>0.52921202917459842</v>
      </c>
      <c r="K91" s="146"/>
      <c r="L91" s="147"/>
      <c r="M91" s="146"/>
      <c r="N91" s="146"/>
      <c r="O91" s="147"/>
      <c r="P91" s="282"/>
      <c r="Q91" s="284"/>
      <c r="R91" s="285"/>
      <c r="S91" s="286"/>
      <c r="T91" s="282"/>
      <c r="U91" s="282"/>
      <c r="V91" s="249"/>
      <c r="W91" s="288"/>
      <c r="X91" s="146">
        <v>4486</v>
      </c>
      <c r="Y91" s="146">
        <v>20616</v>
      </c>
      <c r="Z91" s="146">
        <v>19640</v>
      </c>
      <c r="AA91" s="146">
        <v>18321</v>
      </c>
      <c r="AB91" s="146">
        <v>23343</v>
      </c>
      <c r="AC91" s="146">
        <f>SUM(X91:AB91)</f>
        <v>86406</v>
      </c>
      <c r="AD91" s="146"/>
      <c r="AE91" s="308"/>
      <c r="AF91" s="306"/>
      <c r="AG91" s="307"/>
      <c r="AH91" s="117" t="s">
        <v>11</v>
      </c>
      <c r="AI91" s="145">
        <f t="shared" si="60"/>
        <v>-8</v>
      </c>
      <c r="AJ91" s="145">
        <f t="shared" si="61"/>
        <v>936</v>
      </c>
      <c r="AK91" s="145">
        <f t="shared" si="62"/>
        <v>2122</v>
      </c>
      <c r="AL91" s="145">
        <f t="shared" si="63"/>
        <v>4150</v>
      </c>
      <c r="AM91" s="145">
        <f t="shared" si="64"/>
        <v>5363</v>
      </c>
      <c r="AN91" s="145">
        <f t="shared" si="68"/>
        <v>12563</v>
      </c>
      <c r="AO91" s="145"/>
      <c r="AP91" s="144"/>
      <c r="AQ91" s="144"/>
      <c r="AR91" s="81" t="s">
        <v>11</v>
      </c>
    </row>
    <row r="92" spans="1:44" ht="19" customHeight="1" x14ac:dyDescent="0.25">
      <c r="A92" s="278"/>
      <c r="B92" s="81" t="s">
        <v>12</v>
      </c>
      <c r="C92" s="146">
        <v>3890</v>
      </c>
      <c r="D92" s="146">
        <v>17499</v>
      </c>
      <c r="E92" s="146">
        <v>17151</v>
      </c>
      <c r="F92" s="146">
        <v>18847</v>
      </c>
      <c r="G92" s="146">
        <v>30656</v>
      </c>
      <c r="H92" s="64"/>
      <c r="I92" s="146"/>
      <c r="J92" s="147"/>
      <c r="K92" s="146">
        <f>SUM(C92:J92)</f>
        <v>88043</v>
      </c>
      <c r="L92" s="147">
        <f>K92/H90</f>
        <v>0.47078797082540158</v>
      </c>
      <c r="M92" s="146"/>
      <c r="N92" s="146"/>
      <c r="O92" s="147"/>
      <c r="P92" s="282"/>
      <c r="Q92" s="284"/>
      <c r="R92" s="285"/>
      <c r="S92" s="286"/>
      <c r="T92" s="282"/>
      <c r="U92" s="282"/>
      <c r="V92" s="249"/>
      <c r="W92" s="288"/>
      <c r="X92" s="146">
        <v>3517</v>
      </c>
      <c r="Y92" s="146">
        <v>15510</v>
      </c>
      <c r="Z92" s="146">
        <v>14392</v>
      </c>
      <c r="AA92" s="146">
        <v>15602</v>
      </c>
      <c r="AB92" s="146">
        <v>23380</v>
      </c>
      <c r="AC92" s="146"/>
      <c r="AD92" s="146">
        <f>SUM(X92:AC92)</f>
        <v>72401</v>
      </c>
      <c r="AE92" s="308"/>
      <c r="AF92" s="306"/>
      <c r="AG92" s="307"/>
      <c r="AH92" s="117" t="s">
        <v>12</v>
      </c>
      <c r="AI92" s="145">
        <f t="shared" si="60"/>
        <v>373</v>
      </c>
      <c r="AJ92" s="145">
        <f t="shared" si="61"/>
        <v>1989</v>
      </c>
      <c r="AK92" s="145">
        <f t="shared" si="62"/>
        <v>2759</v>
      </c>
      <c r="AL92" s="145">
        <f t="shared" si="63"/>
        <v>3245</v>
      </c>
      <c r="AM92" s="145">
        <f t="shared" si="64"/>
        <v>7276</v>
      </c>
      <c r="AN92" s="145"/>
      <c r="AO92" s="145">
        <f t="shared" si="69"/>
        <v>15642</v>
      </c>
      <c r="AP92" s="144"/>
      <c r="AQ92" s="144">
        <f t="shared" si="70"/>
        <v>71992</v>
      </c>
      <c r="AR92" s="81" t="s">
        <v>12</v>
      </c>
    </row>
    <row r="93" spans="1:44" s="139" customFormat="1" ht="19" customHeight="1" x14ac:dyDescent="0.25">
      <c r="A93" s="278"/>
      <c r="B93" s="63" t="s">
        <v>49</v>
      </c>
      <c r="C93" s="63">
        <f>SUM(C94:C95)</f>
        <v>3451</v>
      </c>
      <c r="D93" s="63">
        <v>17825</v>
      </c>
      <c r="E93" s="63">
        <v>19507</v>
      </c>
      <c r="F93" s="63">
        <v>19560</v>
      </c>
      <c r="G93" s="63">
        <v>24054</v>
      </c>
      <c r="H93" s="63">
        <f>SUM(C93:G93)</f>
        <v>84397</v>
      </c>
      <c r="I93" s="63"/>
      <c r="J93" s="136"/>
      <c r="K93" s="63"/>
      <c r="L93" s="136"/>
      <c r="M93" s="63"/>
      <c r="N93" s="63"/>
      <c r="O93" s="136"/>
      <c r="P93" s="271">
        <v>363189</v>
      </c>
      <c r="Q93" s="289">
        <f>H93/P93</f>
        <v>0.23237763258248459</v>
      </c>
      <c r="R93" s="291" t="e">
        <f>#REF!/H93</f>
        <v>#REF!</v>
      </c>
      <c r="S93" s="292">
        <f>H93/H129</f>
        <v>1.5085078218195897E-2</v>
      </c>
      <c r="T93" s="271">
        <v>667</v>
      </c>
      <c r="U93" s="271">
        <v>90</v>
      </c>
      <c r="V93" s="245">
        <f>SUM(T93:U93)</f>
        <v>757</v>
      </c>
      <c r="W93" s="245" t="s">
        <v>49</v>
      </c>
      <c r="X93" s="77">
        <f>X94+X95</f>
        <v>3449</v>
      </c>
      <c r="Y93" s="77">
        <f t="shared" ref="Y93:AB93" si="84">Y94+Y95</f>
        <v>17006</v>
      </c>
      <c r="Z93" s="77">
        <f t="shared" si="84"/>
        <v>17412</v>
      </c>
      <c r="AA93" s="77">
        <f t="shared" si="84"/>
        <v>13557</v>
      </c>
      <c r="AB93" s="77">
        <f t="shared" si="84"/>
        <v>14903</v>
      </c>
      <c r="AC93" s="77"/>
      <c r="AD93" s="77"/>
      <c r="AE93" s="266">
        <f>AC94+AD95</f>
        <v>66327</v>
      </c>
      <c r="AF93" s="304">
        <v>328867</v>
      </c>
      <c r="AG93" s="269">
        <f t="shared" ref="AG93" si="85">AE93/AF93</f>
        <v>0.20168335527736136</v>
      </c>
      <c r="AH93" s="77" t="s">
        <v>49</v>
      </c>
      <c r="AI93" s="66">
        <f t="shared" si="60"/>
        <v>2</v>
      </c>
      <c r="AJ93" s="66">
        <f t="shared" si="61"/>
        <v>819</v>
      </c>
      <c r="AK93" s="66">
        <f t="shared" si="62"/>
        <v>2095</v>
      </c>
      <c r="AL93" s="66">
        <f t="shared" si="63"/>
        <v>6003</v>
      </c>
      <c r="AM93" s="66">
        <f t="shared" si="64"/>
        <v>9151</v>
      </c>
      <c r="AN93" s="138"/>
      <c r="AO93" s="138"/>
      <c r="AP93" s="66">
        <f t="shared" si="67"/>
        <v>18070</v>
      </c>
      <c r="AQ93" s="66"/>
      <c r="AR93" s="63" t="s">
        <v>49</v>
      </c>
    </row>
    <row r="94" spans="1:44" ht="19" customHeight="1" x14ac:dyDescent="0.25">
      <c r="A94" s="278"/>
      <c r="B94" s="80" t="s">
        <v>11</v>
      </c>
      <c r="C94" s="138">
        <v>2069</v>
      </c>
      <c r="D94" s="138">
        <v>11403</v>
      </c>
      <c r="E94" s="138">
        <v>13037</v>
      </c>
      <c r="F94" s="138">
        <v>12641</v>
      </c>
      <c r="G94" s="138">
        <v>14343</v>
      </c>
      <c r="H94" s="63"/>
      <c r="I94" s="138">
        <f>SUM(C94:H94)</f>
        <v>53493</v>
      </c>
      <c r="J94" s="141">
        <f>I94/H93</f>
        <v>0.63382584689029231</v>
      </c>
      <c r="K94" s="138"/>
      <c r="L94" s="141"/>
      <c r="M94" s="138"/>
      <c r="N94" s="138"/>
      <c r="O94" s="141"/>
      <c r="P94" s="272"/>
      <c r="Q94" s="290"/>
      <c r="R94" s="291"/>
      <c r="S94" s="292"/>
      <c r="T94" s="272"/>
      <c r="U94" s="272"/>
      <c r="V94" s="246"/>
      <c r="W94" s="246"/>
      <c r="X94" s="138">
        <v>2220</v>
      </c>
      <c r="Y94" s="138">
        <v>11302</v>
      </c>
      <c r="Z94" s="138">
        <v>11789</v>
      </c>
      <c r="AA94" s="138">
        <v>9540</v>
      </c>
      <c r="AB94" s="138">
        <v>10217</v>
      </c>
      <c r="AC94" s="138">
        <f>SUM(X94:AB94)</f>
        <v>45068</v>
      </c>
      <c r="AD94" s="138"/>
      <c r="AE94" s="266"/>
      <c r="AF94" s="304"/>
      <c r="AG94" s="269"/>
      <c r="AH94" s="80" t="s">
        <v>11</v>
      </c>
      <c r="AI94" s="138">
        <f t="shared" si="60"/>
        <v>-151</v>
      </c>
      <c r="AJ94" s="138">
        <f t="shared" si="61"/>
        <v>101</v>
      </c>
      <c r="AK94" s="138">
        <f t="shared" si="62"/>
        <v>1248</v>
      </c>
      <c r="AL94" s="138">
        <f t="shared" si="63"/>
        <v>3101</v>
      </c>
      <c r="AM94" s="138">
        <f t="shared" si="64"/>
        <v>4126</v>
      </c>
      <c r="AN94" s="138">
        <f t="shared" si="68"/>
        <v>8425</v>
      </c>
      <c r="AO94" s="138"/>
      <c r="AP94" s="66"/>
      <c r="AQ94" s="66"/>
      <c r="AR94" s="80" t="s">
        <v>11</v>
      </c>
    </row>
    <row r="95" spans="1:44" ht="19" customHeight="1" x14ac:dyDescent="0.25">
      <c r="A95" s="278"/>
      <c r="B95" s="80" t="s">
        <v>12</v>
      </c>
      <c r="C95" s="138">
        <v>1382</v>
      </c>
      <c r="D95" s="138">
        <v>6422</v>
      </c>
      <c r="E95" s="138">
        <v>6470</v>
      </c>
      <c r="F95" s="138">
        <v>6919</v>
      </c>
      <c r="G95" s="138">
        <v>9711</v>
      </c>
      <c r="H95" s="63"/>
      <c r="I95" s="138"/>
      <c r="J95" s="141"/>
      <c r="K95" s="138">
        <f>SUM(C95:J95)</f>
        <v>30904</v>
      </c>
      <c r="L95" s="141">
        <f>K95/H93</f>
        <v>0.36617415310970769</v>
      </c>
      <c r="M95" s="138"/>
      <c r="N95" s="138"/>
      <c r="O95" s="141"/>
      <c r="P95" s="272"/>
      <c r="Q95" s="290"/>
      <c r="R95" s="291"/>
      <c r="S95" s="292"/>
      <c r="T95" s="272"/>
      <c r="U95" s="272"/>
      <c r="V95" s="246"/>
      <c r="W95" s="246"/>
      <c r="X95" s="138">
        <v>1229</v>
      </c>
      <c r="Y95" s="138">
        <v>5704</v>
      </c>
      <c r="Z95" s="138">
        <v>5623</v>
      </c>
      <c r="AA95" s="138">
        <v>4017</v>
      </c>
      <c r="AB95" s="138">
        <v>4686</v>
      </c>
      <c r="AC95" s="138"/>
      <c r="AD95" s="138">
        <f>SUM(X95:AC95)</f>
        <v>21259</v>
      </c>
      <c r="AE95" s="266"/>
      <c r="AF95" s="304"/>
      <c r="AG95" s="269"/>
      <c r="AH95" s="80" t="s">
        <v>12</v>
      </c>
      <c r="AI95" s="138">
        <f t="shared" si="60"/>
        <v>153</v>
      </c>
      <c r="AJ95" s="138">
        <f t="shared" si="61"/>
        <v>718</v>
      </c>
      <c r="AK95" s="138">
        <f t="shared" si="62"/>
        <v>847</v>
      </c>
      <c r="AL95" s="138">
        <f t="shared" si="63"/>
        <v>2902</v>
      </c>
      <c r="AM95" s="138">
        <f t="shared" si="64"/>
        <v>5025</v>
      </c>
      <c r="AN95" s="138"/>
      <c r="AO95" s="138">
        <f t="shared" si="69"/>
        <v>9645</v>
      </c>
      <c r="AP95" s="66"/>
      <c r="AQ95" s="66">
        <f t="shared" si="70"/>
        <v>34322</v>
      </c>
      <c r="AR95" s="80" t="s">
        <v>12</v>
      </c>
    </row>
    <row r="96" spans="1:44" s="139" customFormat="1" ht="19" customHeight="1" x14ac:dyDescent="0.25">
      <c r="A96" s="295" t="s">
        <v>7</v>
      </c>
      <c r="B96" s="64" t="s">
        <v>50</v>
      </c>
      <c r="C96" s="118">
        <f>SUM(C97:C98)</f>
        <v>4808</v>
      </c>
      <c r="D96" s="64">
        <v>21692</v>
      </c>
      <c r="E96" s="64">
        <v>22025</v>
      </c>
      <c r="F96" s="64">
        <v>27450</v>
      </c>
      <c r="G96" s="64">
        <v>45318</v>
      </c>
      <c r="H96" s="64">
        <f>SUM(C96:G96)</f>
        <v>121293</v>
      </c>
      <c r="I96" s="64"/>
      <c r="J96" s="142"/>
      <c r="K96" s="64"/>
      <c r="L96" s="142"/>
      <c r="M96" s="64"/>
      <c r="N96" s="64"/>
      <c r="O96" s="142"/>
      <c r="P96" s="281">
        <v>457541</v>
      </c>
      <c r="Q96" s="283">
        <f>H96/P96</f>
        <v>0.2650975540989769</v>
      </c>
      <c r="R96" s="285"/>
      <c r="S96" s="286">
        <f>H96/H129</f>
        <v>2.1679851088541476E-2</v>
      </c>
      <c r="T96" s="281"/>
      <c r="U96" s="281">
        <v>176</v>
      </c>
      <c r="V96" s="248">
        <f>SUM(U96)</f>
        <v>176</v>
      </c>
      <c r="W96" s="287" t="s">
        <v>50</v>
      </c>
      <c r="X96" s="75">
        <f>X97+X98</f>
        <v>5589</v>
      </c>
      <c r="Y96" s="75">
        <f t="shared" ref="Y96:AB96" si="86">Y97+Y98</f>
        <v>26147</v>
      </c>
      <c r="Z96" s="75">
        <f t="shared" si="86"/>
        <v>23705</v>
      </c>
      <c r="AA96" s="75">
        <f t="shared" si="86"/>
        <v>27081</v>
      </c>
      <c r="AB96" s="75">
        <f t="shared" si="86"/>
        <v>43700</v>
      </c>
      <c r="AC96" s="67"/>
      <c r="AD96" s="67"/>
      <c r="AE96" s="308">
        <f>AC97+AD98</f>
        <v>126222</v>
      </c>
      <c r="AF96" s="306">
        <v>486744</v>
      </c>
      <c r="AG96" s="307">
        <f t="shared" ref="AG96" si="87">AE96/AF96</f>
        <v>0.25931906710714464</v>
      </c>
      <c r="AH96" s="75" t="s">
        <v>50</v>
      </c>
      <c r="AI96" s="144">
        <f t="shared" si="60"/>
        <v>-781</v>
      </c>
      <c r="AJ96" s="144">
        <f t="shared" si="61"/>
        <v>-4455</v>
      </c>
      <c r="AK96" s="144">
        <f t="shared" si="62"/>
        <v>-1680</v>
      </c>
      <c r="AL96" s="144">
        <f t="shared" si="63"/>
        <v>369</v>
      </c>
      <c r="AM96" s="144">
        <f t="shared" si="64"/>
        <v>1618</v>
      </c>
      <c r="AN96" s="145"/>
      <c r="AO96" s="145"/>
      <c r="AP96" s="144">
        <f t="shared" si="67"/>
        <v>-4929</v>
      </c>
      <c r="AQ96" s="144"/>
      <c r="AR96" s="64" t="s">
        <v>50</v>
      </c>
    </row>
    <row r="97" spans="1:44" ht="19" customHeight="1" x14ac:dyDescent="0.25">
      <c r="A97" s="296"/>
      <c r="B97" s="81" t="s">
        <v>11</v>
      </c>
      <c r="C97" s="146">
        <v>2688</v>
      </c>
      <c r="D97" s="146">
        <v>12147</v>
      </c>
      <c r="E97" s="146">
        <v>12511</v>
      </c>
      <c r="F97" s="146">
        <v>14958</v>
      </c>
      <c r="G97" s="146">
        <v>23420</v>
      </c>
      <c r="H97" s="64"/>
      <c r="I97" s="146">
        <f>SUM(C97:H97)</f>
        <v>65724</v>
      </c>
      <c r="J97" s="147">
        <f>I97/H96</f>
        <v>0.54186144295219019</v>
      </c>
      <c r="K97" s="146"/>
      <c r="L97" s="147"/>
      <c r="M97" s="146"/>
      <c r="N97" s="146"/>
      <c r="O97" s="147"/>
      <c r="P97" s="282"/>
      <c r="Q97" s="284"/>
      <c r="R97" s="285"/>
      <c r="S97" s="286"/>
      <c r="T97" s="282"/>
      <c r="U97" s="282"/>
      <c r="V97" s="249"/>
      <c r="W97" s="288"/>
      <c r="X97" s="146">
        <v>3164</v>
      </c>
      <c r="Y97" s="146">
        <v>14786</v>
      </c>
      <c r="Z97" s="146">
        <v>13313</v>
      </c>
      <c r="AA97" s="146">
        <v>14603</v>
      </c>
      <c r="AB97" s="146">
        <v>22742</v>
      </c>
      <c r="AC97" s="146">
        <f>SUM(X97:AB97)</f>
        <v>68608</v>
      </c>
      <c r="AD97" s="146"/>
      <c r="AE97" s="308"/>
      <c r="AF97" s="306"/>
      <c r="AG97" s="307"/>
      <c r="AH97" s="117" t="s">
        <v>11</v>
      </c>
      <c r="AI97" s="145">
        <f t="shared" si="60"/>
        <v>-476</v>
      </c>
      <c r="AJ97" s="145">
        <f t="shared" si="61"/>
        <v>-2639</v>
      </c>
      <c r="AK97" s="145">
        <f t="shared" si="62"/>
        <v>-802</v>
      </c>
      <c r="AL97" s="145">
        <f t="shared" si="63"/>
        <v>355</v>
      </c>
      <c r="AM97" s="145">
        <f t="shared" si="64"/>
        <v>678</v>
      </c>
      <c r="AN97" s="145">
        <f t="shared" si="68"/>
        <v>-2884</v>
      </c>
      <c r="AO97" s="145"/>
      <c r="AP97" s="144"/>
      <c r="AQ97" s="144"/>
      <c r="AR97" s="81" t="s">
        <v>11</v>
      </c>
    </row>
    <row r="98" spans="1:44" ht="19" customHeight="1" x14ac:dyDescent="0.25">
      <c r="A98" s="296"/>
      <c r="B98" s="81" t="s">
        <v>12</v>
      </c>
      <c r="C98" s="146">
        <v>2120</v>
      </c>
      <c r="D98" s="146">
        <v>9545</v>
      </c>
      <c r="E98" s="146">
        <v>9514</v>
      </c>
      <c r="F98" s="146">
        <v>12492</v>
      </c>
      <c r="G98" s="146">
        <v>21898</v>
      </c>
      <c r="H98" s="64"/>
      <c r="I98" s="146"/>
      <c r="J98" s="147"/>
      <c r="K98" s="146">
        <f>SUM(C98:J98)</f>
        <v>55569</v>
      </c>
      <c r="L98" s="147">
        <f>K98/H96</f>
        <v>0.45813855704780987</v>
      </c>
      <c r="M98" s="146"/>
      <c r="N98" s="146"/>
      <c r="O98" s="147"/>
      <c r="P98" s="282"/>
      <c r="Q98" s="284"/>
      <c r="R98" s="285"/>
      <c r="S98" s="286"/>
      <c r="T98" s="282"/>
      <c r="U98" s="282"/>
      <c r="V98" s="249"/>
      <c r="W98" s="288"/>
      <c r="X98" s="146">
        <v>2425</v>
      </c>
      <c r="Y98" s="146">
        <v>11361</v>
      </c>
      <c r="Z98" s="146">
        <v>10392</v>
      </c>
      <c r="AA98" s="146">
        <v>12478</v>
      </c>
      <c r="AB98" s="146">
        <v>20958</v>
      </c>
      <c r="AC98" s="146"/>
      <c r="AD98" s="146">
        <f>SUM(X98:AC98)</f>
        <v>57614</v>
      </c>
      <c r="AE98" s="308"/>
      <c r="AF98" s="306"/>
      <c r="AG98" s="307"/>
      <c r="AH98" s="117" t="s">
        <v>12</v>
      </c>
      <c r="AI98" s="145">
        <f t="shared" si="60"/>
        <v>-305</v>
      </c>
      <c r="AJ98" s="145">
        <f t="shared" si="61"/>
        <v>-1816</v>
      </c>
      <c r="AK98" s="145">
        <f t="shared" si="62"/>
        <v>-878</v>
      </c>
      <c r="AL98" s="145">
        <f t="shared" si="63"/>
        <v>14</v>
      </c>
      <c r="AM98" s="145">
        <f t="shared" si="64"/>
        <v>940</v>
      </c>
      <c r="AN98" s="145"/>
      <c r="AO98" s="145">
        <f t="shared" si="69"/>
        <v>-2045</v>
      </c>
      <c r="AP98" s="144"/>
      <c r="AQ98" s="144">
        <f t="shared" si="70"/>
        <v>-29203</v>
      </c>
      <c r="AR98" s="81" t="s">
        <v>12</v>
      </c>
    </row>
    <row r="99" spans="1:44" s="139" customFormat="1" ht="19" customHeight="1" x14ac:dyDescent="0.25">
      <c r="A99" s="296"/>
      <c r="B99" s="63" t="s">
        <v>10</v>
      </c>
      <c r="C99" s="63"/>
      <c r="D99" s="63"/>
      <c r="E99" s="63"/>
      <c r="F99" s="63"/>
      <c r="G99" s="63"/>
      <c r="H99" s="63"/>
      <c r="I99" s="63"/>
      <c r="J99" s="136"/>
      <c r="K99" s="63"/>
      <c r="L99" s="136"/>
      <c r="M99" s="63"/>
      <c r="N99" s="63"/>
      <c r="O99" s="136"/>
      <c r="P99" s="271">
        <v>2155240</v>
      </c>
      <c r="Q99" s="299"/>
      <c r="R99" s="291"/>
      <c r="S99" s="292">
        <f>H100/H129</f>
        <v>8.6793759989304234E-2</v>
      </c>
      <c r="T99" s="271">
        <v>135293</v>
      </c>
      <c r="U99" s="271">
        <v>39938</v>
      </c>
      <c r="V99" s="245">
        <f>SUM(T99:U99)</f>
        <v>175231</v>
      </c>
      <c r="W99" s="245" t="s">
        <v>10</v>
      </c>
      <c r="X99" s="77"/>
      <c r="Y99" s="77"/>
      <c r="Z99" s="77"/>
      <c r="AA99" s="77"/>
      <c r="AB99" s="77"/>
      <c r="AC99" s="77"/>
      <c r="AD99" s="77"/>
      <c r="AE99" s="266">
        <f>AD100</f>
        <v>436616</v>
      </c>
      <c r="AF99" s="304">
        <v>1835258</v>
      </c>
      <c r="AG99" s="269">
        <f>AE99/AF99</f>
        <v>0.23790442542683371</v>
      </c>
      <c r="AH99" s="77" t="s">
        <v>10</v>
      </c>
      <c r="AI99" s="138"/>
      <c r="AJ99" s="138"/>
      <c r="AK99" s="138"/>
      <c r="AL99" s="138"/>
      <c r="AM99" s="138"/>
      <c r="AN99" s="138"/>
      <c r="AO99" s="138"/>
      <c r="AP99" s="66"/>
      <c r="AQ99" s="66"/>
      <c r="AR99" s="63" t="s">
        <v>10</v>
      </c>
    </row>
    <row r="100" spans="1:44" ht="19" customHeight="1" x14ac:dyDescent="0.25">
      <c r="A100" s="297"/>
      <c r="B100" s="80" t="s">
        <v>12</v>
      </c>
      <c r="C100" s="138">
        <v>18440</v>
      </c>
      <c r="D100" s="138">
        <v>79576</v>
      </c>
      <c r="E100" s="138">
        <v>79659</v>
      </c>
      <c r="F100" s="138">
        <v>110166</v>
      </c>
      <c r="G100" s="138">
        <v>197747</v>
      </c>
      <c r="H100" s="63">
        <f>SUM(C100:G100)</f>
        <v>485588</v>
      </c>
      <c r="I100" s="138"/>
      <c r="J100" s="141"/>
      <c r="K100" s="138">
        <v>485588</v>
      </c>
      <c r="L100" s="141"/>
      <c r="M100" s="138">
        <v>485588</v>
      </c>
      <c r="N100" s="138">
        <v>2155240</v>
      </c>
      <c r="O100" s="141">
        <f>M100/N100</f>
        <v>0.22530576641116534</v>
      </c>
      <c r="P100" s="298"/>
      <c r="Q100" s="300"/>
      <c r="R100" s="291"/>
      <c r="S100" s="292"/>
      <c r="T100" s="298"/>
      <c r="U100" s="298"/>
      <c r="V100" s="247"/>
      <c r="W100" s="247"/>
      <c r="X100" s="138">
        <v>14987</v>
      </c>
      <c r="Y100" s="138">
        <v>61573</v>
      </c>
      <c r="Z100" s="138">
        <v>60177</v>
      </c>
      <c r="AA100" s="138">
        <v>109488</v>
      </c>
      <c r="AB100" s="138">
        <v>190391</v>
      </c>
      <c r="AC100" s="138"/>
      <c r="AD100" s="138">
        <f>SUM(X100:AC100)</f>
        <v>436616</v>
      </c>
      <c r="AE100" s="266"/>
      <c r="AF100" s="304"/>
      <c r="AG100" s="269"/>
      <c r="AH100" s="80" t="s">
        <v>12</v>
      </c>
      <c r="AI100" s="66">
        <f t="shared" ref="AI100:AM101" si="88">C100-X100</f>
        <v>3453</v>
      </c>
      <c r="AJ100" s="66">
        <f t="shared" si="88"/>
        <v>18003</v>
      </c>
      <c r="AK100" s="66">
        <f t="shared" si="88"/>
        <v>19482</v>
      </c>
      <c r="AL100" s="66">
        <f t="shared" si="88"/>
        <v>678</v>
      </c>
      <c r="AM100" s="66">
        <f t="shared" si="88"/>
        <v>7356</v>
      </c>
      <c r="AN100" s="138"/>
      <c r="AO100" s="138">
        <f>K100-AD100</f>
        <v>48972</v>
      </c>
      <c r="AP100" s="66">
        <f>H100-AE99</f>
        <v>48972</v>
      </c>
      <c r="AQ100" s="66">
        <f>P99-AF99</f>
        <v>319982</v>
      </c>
      <c r="AR100" s="80" t="s">
        <v>12</v>
      </c>
    </row>
    <row r="101" spans="1:44" s="139" customFormat="1" ht="19" customHeight="1" x14ac:dyDescent="0.25">
      <c r="A101" s="302" t="s">
        <v>8</v>
      </c>
      <c r="B101" s="64" t="s">
        <v>51</v>
      </c>
      <c r="C101" s="118">
        <f>SUM(C102:C103)</f>
        <v>6661</v>
      </c>
      <c r="D101" s="64">
        <v>34057</v>
      </c>
      <c r="E101" s="64">
        <v>37096</v>
      </c>
      <c r="F101" s="64">
        <v>40906</v>
      </c>
      <c r="G101" s="64">
        <v>52087</v>
      </c>
      <c r="H101" s="64">
        <f>SUM(C101:G101)</f>
        <v>170807</v>
      </c>
      <c r="I101" s="64"/>
      <c r="J101" s="142"/>
      <c r="K101" s="64"/>
      <c r="L101" s="142"/>
      <c r="M101" s="64"/>
      <c r="N101" s="64"/>
      <c r="O101" s="142"/>
      <c r="P101" s="281">
        <v>683962</v>
      </c>
      <c r="Q101" s="283">
        <f>H101/P101</f>
        <v>0.24973171024121224</v>
      </c>
      <c r="R101" s="285" t="e">
        <f>#REF!/H101</f>
        <v>#REF!</v>
      </c>
      <c r="S101" s="286">
        <f>H101/H129</f>
        <v>3.0529959065077984E-2</v>
      </c>
      <c r="T101" s="281">
        <v>21242</v>
      </c>
      <c r="U101" s="281">
        <v>1793</v>
      </c>
      <c r="V101" s="248">
        <f>SUM(T101:U101)</f>
        <v>23035</v>
      </c>
      <c r="W101" s="287" t="s">
        <v>51</v>
      </c>
      <c r="X101" s="75">
        <f>X102+X103</f>
        <v>6182</v>
      </c>
      <c r="Y101" s="75">
        <f t="shared" ref="Y101:AB101" si="89">Y102+Y103</f>
        <v>31699</v>
      </c>
      <c r="Z101" s="75">
        <f t="shared" si="89"/>
        <v>32329</v>
      </c>
      <c r="AA101" s="75">
        <f t="shared" si="89"/>
        <v>35856</v>
      </c>
      <c r="AB101" s="75">
        <f t="shared" si="89"/>
        <v>42747</v>
      </c>
      <c r="AC101" s="67"/>
      <c r="AD101" s="67"/>
      <c r="AE101" s="305">
        <f>AC102+AD103</f>
        <v>148813</v>
      </c>
      <c r="AF101" s="306">
        <v>621410</v>
      </c>
      <c r="AG101" s="307">
        <f>AE101/AF101</f>
        <v>0.23947635216684637</v>
      </c>
      <c r="AH101" s="75" t="s">
        <v>51</v>
      </c>
      <c r="AI101" s="144">
        <f t="shared" si="88"/>
        <v>479</v>
      </c>
      <c r="AJ101" s="144">
        <f t="shared" si="88"/>
        <v>2358</v>
      </c>
      <c r="AK101" s="144">
        <f t="shared" si="88"/>
        <v>4767</v>
      </c>
      <c r="AL101" s="144">
        <f t="shared" si="88"/>
        <v>5050</v>
      </c>
      <c r="AM101" s="144">
        <f t="shared" si="88"/>
        <v>9340</v>
      </c>
      <c r="AN101" s="145"/>
      <c r="AO101" s="145"/>
      <c r="AP101" s="144">
        <f>H101-AE101</f>
        <v>21994</v>
      </c>
      <c r="AQ101" s="144"/>
      <c r="AR101" s="64" t="s">
        <v>51</v>
      </c>
    </row>
    <row r="102" spans="1:44" ht="19" customHeight="1" x14ac:dyDescent="0.25">
      <c r="A102" s="303"/>
      <c r="B102" s="81" t="s">
        <v>11</v>
      </c>
      <c r="C102" s="146">
        <v>3142</v>
      </c>
      <c r="D102" s="146">
        <v>17147</v>
      </c>
      <c r="E102" s="146">
        <v>19374</v>
      </c>
      <c r="F102" s="146">
        <v>19543</v>
      </c>
      <c r="G102" s="146">
        <v>21551</v>
      </c>
      <c r="H102" s="64"/>
      <c r="I102" s="146">
        <f>SUM(C102:H102)</f>
        <v>80757</v>
      </c>
      <c r="J102" s="147">
        <f>I102/H101</f>
        <v>0.47279678233327677</v>
      </c>
      <c r="K102" s="146"/>
      <c r="L102" s="147"/>
      <c r="M102" s="146"/>
      <c r="N102" s="146"/>
      <c r="O102" s="147"/>
      <c r="P102" s="282"/>
      <c r="Q102" s="284"/>
      <c r="R102" s="285"/>
      <c r="S102" s="286"/>
      <c r="T102" s="282"/>
      <c r="U102" s="282"/>
      <c r="V102" s="249"/>
      <c r="W102" s="288"/>
      <c r="X102" s="146">
        <v>3069</v>
      </c>
      <c r="Y102" s="146">
        <v>16626</v>
      </c>
      <c r="Z102" s="146">
        <v>16971</v>
      </c>
      <c r="AA102" s="146">
        <v>16107</v>
      </c>
      <c r="AB102" s="146">
        <v>17348</v>
      </c>
      <c r="AC102" s="146">
        <f>SUM(X102:AB102)</f>
        <v>70121</v>
      </c>
      <c r="AD102" s="146"/>
      <c r="AE102" s="305"/>
      <c r="AF102" s="306"/>
      <c r="AG102" s="307"/>
      <c r="AH102" s="117" t="s">
        <v>11</v>
      </c>
      <c r="AI102" s="145">
        <f t="shared" ref="AI102:AI127" si="90">C102-X102</f>
        <v>73</v>
      </c>
      <c r="AJ102" s="145">
        <f t="shared" ref="AJ102:AJ127" si="91">D102-Y102</f>
        <v>521</v>
      </c>
      <c r="AK102" s="145">
        <f t="shared" ref="AK102:AK127" si="92">E102-Z102</f>
        <v>2403</v>
      </c>
      <c r="AL102" s="145">
        <f t="shared" ref="AL102:AL127" si="93">F102-AA102</f>
        <v>3436</v>
      </c>
      <c r="AM102" s="145">
        <f t="shared" ref="AM102:AM127" si="94">G102-AB102</f>
        <v>4203</v>
      </c>
      <c r="AN102" s="145">
        <f>I102-AC102</f>
        <v>10636</v>
      </c>
      <c r="AO102" s="145"/>
      <c r="AP102" s="144"/>
      <c r="AQ102" s="144"/>
      <c r="AR102" s="81" t="s">
        <v>11</v>
      </c>
    </row>
    <row r="103" spans="1:44" ht="19" customHeight="1" x14ac:dyDescent="0.25">
      <c r="A103" s="303"/>
      <c r="B103" s="81" t="s">
        <v>12</v>
      </c>
      <c r="C103" s="146">
        <v>3519</v>
      </c>
      <c r="D103" s="146">
        <v>16910</v>
      </c>
      <c r="E103" s="146">
        <v>17722</v>
      </c>
      <c r="F103" s="146">
        <v>21363</v>
      </c>
      <c r="G103" s="146">
        <v>30536</v>
      </c>
      <c r="H103" s="64"/>
      <c r="I103" s="146"/>
      <c r="J103" s="147"/>
      <c r="K103" s="146">
        <f>SUM(C103:G103)</f>
        <v>90050</v>
      </c>
      <c r="L103" s="147">
        <f>K103/H101</f>
        <v>0.52720321766672329</v>
      </c>
      <c r="M103" s="146"/>
      <c r="N103" s="146"/>
      <c r="O103" s="147"/>
      <c r="P103" s="282"/>
      <c r="Q103" s="284"/>
      <c r="R103" s="285"/>
      <c r="S103" s="286"/>
      <c r="T103" s="282"/>
      <c r="U103" s="282"/>
      <c r="V103" s="249"/>
      <c r="W103" s="288"/>
      <c r="X103" s="146">
        <v>3113</v>
      </c>
      <c r="Y103" s="146">
        <v>15073</v>
      </c>
      <c r="Z103" s="146">
        <v>15358</v>
      </c>
      <c r="AA103" s="146">
        <v>19749</v>
      </c>
      <c r="AB103" s="146">
        <v>25399</v>
      </c>
      <c r="AC103" s="146"/>
      <c r="AD103" s="146">
        <f>SUM(X103:AC103)</f>
        <v>78692</v>
      </c>
      <c r="AE103" s="305"/>
      <c r="AF103" s="306"/>
      <c r="AG103" s="307"/>
      <c r="AH103" s="117" t="s">
        <v>12</v>
      </c>
      <c r="AI103" s="145">
        <f t="shared" si="90"/>
        <v>406</v>
      </c>
      <c r="AJ103" s="145">
        <f t="shared" si="91"/>
        <v>1837</v>
      </c>
      <c r="AK103" s="145">
        <f t="shared" si="92"/>
        <v>2364</v>
      </c>
      <c r="AL103" s="145">
        <f t="shared" si="93"/>
        <v>1614</v>
      </c>
      <c r="AM103" s="145">
        <f t="shared" si="94"/>
        <v>5137</v>
      </c>
      <c r="AN103" s="145"/>
      <c r="AO103" s="145">
        <f>K103-AD103</f>
        <v>11358</v>
      </c>
      <c r="AP103" s="144"/>
      <c r="AQ103" s="144">
        <f>P101-AF101</f>
        <v>62552</v>
      </c>
      <c r="AR103" s="81" t="s">
        <v>12</v>
      </c>
    </row>
    <row r="104" spans="1:44" s="139" customFormat="1" ht="19" customHeight="1" x14ac:dyDescent="0.25">
      <c r="A104" s="303"/>
      <c r="B104" s="63" t="s">
        <v>52</v>
      </c>
      <c r="C104" s="63">
        <f>SUM(C105:C106)</f>
        <v>3551</v>
      </c>
      <c r="D104" s="63">
        <v>18697</v>
      </c>
      <c r="E104" s="63">
        <v>21052</v>
      </c>
      <c r="F104" s="63">
        <v>21716</v>
      </c>
      <c r="G104" s="63">
        <v>27879</v>
      </c>
      <c r="H104" s="63">
        <f>SUM(C104:G104)</f>
        <v>92895</v>
      </c>
      <c r="I104" s="63"/>
      <c r="J104" s="136"/>
      <c r="K104" s="63"/>
      <c r="L104" s="136"/>
      <c r="M104" s="63"/>
      <c r="N104" s="63"/>
      <c r="O104" s="136"/>
      <c r="P104" s="271">
        <v>353842</v>
      </c>
      <c r="Q104" s="289">
        <f>H104/P104</f>
        <v>0.26253242972852292</v>
      </c>
      <c r="R104" s="291" t="e">
        <f>#REF!/H104</f>
        <v>#REF!</v>
      </c>
      <c r="S104" s="292">
        <f>H104/H129</f>
        <v>1.6604006553305305E-2</v>
      </c>
      <c r="T104" s="271">
        <v>3098</v>
      </c>
      <c r="U104" s="271">
        <v>271</v>
      </c>
      <c r="V104" s="245">
        <f>SUM(T104:U104)</f>
        <v>3369</v>
      </c>
      <c r="W104" s="245" t="s">
        <v>52</v>
      </c>
      <c r="X104" s="77">
        <f>X105+X106</f>
        <v>3470</v>
      </c>
      <c r="Y104" s="77">
        <f t="shared" ref="Y104:AB104" si="95">Y105+Y106</f>
        <v>17541</v>
      </c>
      <c r="Z104" s="77">
        <f t="shared" si="95"/>
        <v>18346</v>
      </c>
      <c r="AA104" s="77">
        <f t="shared" si="95"/>
        <v>15466</v>
      </c>
      <c r="AB104" s="77">
        <f t="shared" si="95"/>
        <v>18581</v>
      </c>
      <c r="AC104" s="77"/>
      <c r="AD104" s="77"/>
      <c r="AE104" s="266">
        <f>AC105+AD106</f>
        <v>73404</v>
      </c>
      <c r="AF104" s="304">
        <v>311985</v>
      </c>
      <c r="AG104" s="269">
        <f t="shared" ref="AG104" si="96">AE104/AF104</f>
        <v>0.23528054233376605</v>
      </c>
      <c r="AH104" s="77" t="s">
        <v>52</v>
      </c>
      <c r="AI104" s="66">
        <f t="shared" si="90"/>
        <v>81</v>
      </c>
      <c r="AJ104" s="66">
        <f t="shared" si="91"/>
        <v>1156</v>
      </c>
      <c r="AK104" s="66">
        <f t="shared" si="92"/>
        <v>2706</v>
      </c>
      <c r="AL104" s="66">
        <f t="shared" si="93"/>
        <v>6250</v>
      </c>
      <c r="AM104" s="66">
        <f t="shared" si="94"/>
        <v>9298</v>
      </c>
      <c r="AN104" s="138"/>
      <c r="AO104" s="138"/>
      <c r="AP104" s="66">
        <f t="shared" ref="AP104:AP122" si="97">H104-AE104</f>
        <v>19491</v>
      </c>
      <c r="AQ104" s="66"/>
      <c r="AR104" s="63" t="s">
        <v>52</v>
      </c>
    </row>
    <row r="105" spans="1:44" ht="19" customHeight="1" x14ac:dyDescent="0.25">
      <c r="A105" s="303"/>
      <c r="B105" s="80" t="s">
        <v>11</v>
      </c>
      <c r="C105" s="138">
        <v>1789</v>
      </c>
      <c r="D105" s="138">
        <v>10074</v>
      </c>
      <c r="E105" s="138">
        <v>11386</v>
      </c>
      <c r="F105" s="138">
        <v>11271</v>
      </c>
      <c r="G105" s="138">
        <v>13618</v>
      </c>
      <c r="H105" s="63"/>
      <c r="I105" s="138">
        <f>SUM(C105:H105)</f>
        <v>48138</v>
      </c>
      <c r="J105" s="141">
        <f>I105/H104</f>
        <v>0.51819796544485708</v>
      </c>
      <c r="K105" s="138"/>
      <c r="L105" s="141"/>
      <c r="M105" s="138"/>
      <c r="N105" s="138"/>
      <c r="O105" s="141"/>
      <c r="P105" s="272"/>
      <c r="Q105" s="290"/>
      <c r="R105" s="291"/>
      <c r="S105" s="292"/>
      <c r="T105" s="272"/>
      <c r="U105" s="272"/>
      <c r="V105" s="246"/>
      <c r="W105" s="246"/>
      <c r="X105" s="138">
        <v>1842</v>
      </c>
      <c r="Y105" s="138">
        <v>9511</v>
      </c>
      <c r="Z105" s="138">
        <v>9871</v>
      </c>
      <c r="AA105" s="138">
        <v>8409</v>
      </c>
      <c r="AB105" s="138">
        <v>10022</v>
      </c>
      <c r="AC105" s="138">
        <f>SUM(X105:AB105)</f>
        <v>39655</v>
      </c>
      <c r="AD105" s="138"/>
      <c r="AE105" s="266"/>
      <c r="AF105" s="304"/>
      <c r="AG105" s="269"/>
      <c r="AH105" s="80" t="s">
        <v>11</v>
      </c>
      <c r="AI105" s="138">
        <f t="shared" si="90"/>
        <v>-53</v>
      </c>
      <c r="AJ105" s="138">
        <f t="shared" si="91"/>
        <v>563</v>
      </c>
      <c r="AK105" s="138">
        <f t="shared" si="92"/>
        <v>1515</v>
      </c>
      <c r="AL105" s="138">
        <f t="shared" si="93"/>
        <v>2862</v>
      </c>
      <c r="AM105" s="138">
        <f t="shared" si="94"/>
        <v>3596</v>
      </c>
      <c r="AN105" s="138">
        <f t="shared" ref="AN105:AN126" si="98">I105-AC105</f>
        <v>8483</v>
      </c>
      <c r="AO105" s="138"/>
      <c r="AP105" s="66"/>
      <c r="AQ105" s="66"/>
      <c r="AR105" s="80" t="s">
        <v>11</v>
      </c>
    </row>
    <row r="106" spans="1:44" ht="19" customHeight="1" x14ac:dyDescent="0.25">
      <c r="A106" s="303"/>
      <c r="B106" s="80" t="s">
        <v>12</v>
      </c>
      <c r="C106" s="138">
        <v>1762</v>
      </c>
      <c r="D106" s="138">
        <v>8623</v>
      </c>
      <c r="E106" s="138">
        <v>9666</v>
      </c>
      <c r="F106" s="138">
        <v>10445</v>
      </c>
      <c r="G106" s="138">
        <v>14261</v>
      </c>
      <c r="H106" s="63"/>
      <c r="I106" s="138"/>
      <c r="J106" s="141"/>
      <c r="K106" s="138">
        <f>SUM(C106:J106)</f>
        <v>44757</v>
      </c>
      <c r="L106" s="141">
        <f>K106/H104</f>
        <v>0.48180203455514292</v>
      </c>
      <c r="M106" s="138"/>
      <c r="N106" s="138"/>
      <c r="O106" s="141"/>
      <c r="P106" s="272"/>
      <c r="Q106" s="290"/>
      <c r="R106" s="291"/>
      <c r="S106" s="292"/>
      <c r="T106" s="272"/>
      <c r="U106" s="272"/>
      <c r="V106" s="246"/>
      <c r="W106" s="246"/>
      <c r="X106" s="138">
        <v>1628</v>
      </c>
      <c r="Y106" s="138">
        <v>8030</v>
      </c>
      <c r="Z106" s="138">
        <v>8475</v>
      </c>
      <c r="AA106" s="138">
        <v>7057</v>
      </c>
      <c r="AB106" s="138">
        <v>8559</v>
      </c>
      <c r="AC106" s="138"/>
      <c r="AD106" s="138">
        <f>SUM(X106:AC106)</f>
        <v>33749</v>
      </c>
      <c r="AE106" s="266"/>
      <c r="AF106" s="304"/>
      <c r="AG106" s="269"/>
      <c r="AH106" s="80" t="s">
        <v>12</v>
      </c>
      <c r="AI106" s="138">
        <f t="shared" si="90"/>
        <v>134</v>
      </c>
      <c r="AJ106" s="138">
        <f t="shared" si="91"/>
        <v>593</v>
      </c>
      <c r="AK106" s="138">
        <f t="shared" si="92"/>
        <v>1191</v>
      </c>
      <c r="AL106" s="138">
        <f t="shared" si="93"/>
        <v>3388</v>
      </c>
      <c r="AM106" s="138">
        <f t="shared" si="94"/>
        <v>5702</v>
      </c>
      <c r="AN106" s="138"/>
      <c r="AO106" s="138">
        <f t="shared" ref="AO106:AO127" si="99">K106-AD106</f>
        <v>11008</v>
      </c>
      <c r="AP106" s="66"/>
      <c r="AQ106" s="66">
        <f t="shared" ref="AQ106:AQ127" si="100">P104-AF104</f>
        <v>41857</v>
      </c>
      <c r="AR106" s="80" t="s">
        <v>12</v>
      </c>
    </row>
    <row r="107" spans="1:44" s="139" customFormat="1" ht="19" customHeight="1" x14ac:dyDescent="0.25">
      <c r="A107" s="303"/>
      <c r="B107" s="64" t="s">
        <v>53</v>
      </c>
      <c r="C107" s="118">
        <f>SUM(C108:C109)</f>
        <v>2719</v>
      </c>
      <c r="D107" s="64">
        <v>14356</v>
      </c>
      <c r="E107" s="64">
        <v>15294</v>
      </c>
      <c r="F107" s="64">
        <v>16346</v>
      </c>
      <c r="G107" s="64">
        <v>19832</v>
      </c>
      <c r="H107" s="64">
        <f>SUM(C107:G107)</f>
        <v>68547</v>
      </c>
      <c r="I107" s="64"/>
      <c r="J107" s="142"/>
      <c r="K107" s="64"/>
      <c r="L107" s="142"/>
      <c r="M107" s="64"/>
      <c r="N107" s="64"/>
      <c r="O107" s="142"/>
      <c r="P107" s="281">
        <v>275782</v>
      </c>
      <c r="Q107" s="283">
        <f>H107/P107</f>
        <v>0.2485550180940018</v>
      </c>
      <c r="R107" s="285" t="e">
        <f>#REF!/H107</f>
        <v>#REF!</v>
      </c>
      <c r="S107" s="286">
        <f>H107/H129</f>
        <v>1.2252057023622571E-2</v>
      </c>
      <c r="T107" s="281">
        <v>1867</v>
      </c>
      <c r="U107" s="281"/>
      <c r="V107" s="248">
        <f>SUM(T107:U107)</f>
        <v>1867</v>
      </c>
      <c r="W107" s="287" t="s">
        <v>53</v>
      </c>
      <c r="X107" s="75">
        <f>X108+X109</f>
        <v>2597</v>
      </c>
      <c r="Y107" s="75">
        <f t="shared" ref="Y107:AB107" si="101">Y108+Y109</f>
        <v>13209</v>
      </c>
      <c r="Z107" s="75">
        <f t="shared" si="101"/>
        <v>13303</v>
      </c>
      <c r="AA107" s="75">
        <f t="shared" si="101"/>
        <v>11113</v>
      </c>
      <c r="AB107" s="75">
        <f t="shared" si="101"/>
        <v>12529</v>
      </c>
      <c r="AC107" s="67"/>
      <c r="AD107" s="67"/>
      <c r="AE107" s="305">
        <f>AC108+AD109</f>
        <v>52751</v>
      </c>
      <c r="AF107" s="306">
        <v>238907</v>
      </c>
      <c r="AG107" s="307">
        <f t="shared" ref="AG107" si="102">AE107/AF107</f>
        <v>0.2208013997078361</v>
      </c>
      <c r="AH107" s="75" t="s">
        <v>53</v>
      </c>
      <c r="AI107" s="144">
        <f t="shared" si="90"/>
        <v>122</v>
      </c>
      <c r="AJ107" s="144">
        <f t="shared" si="91"/>
        <v>1147</v>
      </c>
      <c r="AK107" s="144">
        <f t="shared" si="92"/>
        <v>1991</v>
      </c>
      <c r="AL107" s="144">
        <f t="shared" si="93"/>
        <v>5233</v>
      </c>
      <c r="AM107" s="144">
        <f t="shared" si="94"/>
        <v>7303</v>
      </c>
      <c r="AN107" s="145"/>
      <c r="AO107" s="145"/>
      <c r="AP107" s="144">
        <f t="shared" si="97"/>
        <v>15796</v>
      </c>
      <c r="AQ107" s="144"/>
      <c r="AR107" s="64" t="s">
        <v>53</v>
      </c>
    </row>
    <row r="108" spans="1:44" ht="19" customHeight="1" x14ac:dyDescent="0.25">
      <c r="A108" s="303"/>
      <c r="B108" s="81" t="s">
        <v>11</v>
      </c>
      <c r="C108" s="146">
        <v>1356</v>
      </c>
      <c r="D108" s="146">
        <v>7859</v>
      </c>
      <c r="E108" s="146">
        <v>8272</v>
      </c>
      <c r="F108" s="146">
        <v>8328</v>
      </c>
      <c r="G108" s="146">
        <v>9310</v>
      </c>
      <c r="H108" s="64"/>
      <c r="I108" s="146">
        <f>SUM(C108:H108)</f>
        <v>35125</v>
      </c>
      <c r="J108" s="147">
        <f>I108/H107</f>
        <v>0.51242213371847056</v>
      </c>
      <c r="K108" s="146"/>
      <c r="L108" s="147"/>
      <c r="M108" s="146"/>
      <c r="N108" s="146"/>
      <c r="O108" s="147"/>
      <c r="P108" s="282"/>
      <c r="Q108" s="284"/>
      <c r="R108" s="285"/>
      <c r="S108" s="286"/>
      <c r="T108" s="282"/>
      <c r="U108" s="282"/>
      <c r="V108" s="249"/>
      <c r="W108" s="288"/>
      <c r="X108" s="146">
        <v>1337</v>
      </c>
      <c r="Y108" s="146">
        <v>7598</v>
      </c>
      <c r="Z108" s="146">
        <v>7273</v>
      </c>
      <c r="AA108" s="146">
        <v>6072</v>
      </c>
      <c r="AB108" s="146">
        <v>6567</v>
      </c>
      <c r="AC108" s="146">
        <f>SUM(X108:AB108)</f>
        <v>28847</v>
      </c>
      <c r="AD108" s="146"/>
      <c r="AE108" s="305"/>
      <c r="AF108" s="306"/>
      <c r="AG108" s="307"/>
      <c r="AH108" s="117" t="s">
        <v>11</v>
      </c>
      <c r="AI108" s="145">
        <f t="shared" si="90"/>
        <v>19</v>
      </c>
      <c r="AJ108" s="145">
        <f t="shared" si="91"/>
        <v>261</v>
      </c>
      <c r="AK108" s="145">
        <f t="shared" si="92"/>
        <v>999</v>
      </c>
      <c r="AL108" s="145">
        <f t="shared" si="93"/>
        <v>2256</v>
      </c>
      <c r="AM108" s="145">
        <f t="shared" si="94"/>
        <v>2743</v>
      </c>
      <c r="AN108" s="145">
        <f t="shared" si="98"/>
        <v>6278</v>
      </c>
      <c r="AO108" s="145"/>
      <c r="AP108" s="144"/>
      <c r="AQ108" s="144"/>
      <c r="AR108" s="81" t="s">
        <v>11</v>
      </c>
    </row>
    <row r="109" spans="1:44" ht="19" customHeight="1" x14ac:dyDescent="0.25">
      <c r="A109" s="303"/>
      <c r="B109" s="81" t="s">
        <v>12</v>
      </c>
      <c r="C109" s="146">
        <v>1363</v>
      </c>
      <c r="D109" s="146">
        <v>6497</v>
      </c>
      <c r="E109" s="146">
        <v>7022</v>
      </c>
      <c r="F109" s="146">
        <v>8018</v>
      </c>
      <c r="G109" s="146">
        <v>10522</v>
      </c>
      <c r="H109" s="64"/>
      <c r="I109" s="146"/>
      <c r="J109" s="147"/>
      <c r="K109" s="146">
        <f>SUM(C109:J109)</f>
        <v>33422</v>
      </c>
      <c r="L109" s="147">
        <f>K109/H107</f>
        <v>0.48757786628152944</v>
      </c>
      <c r="M109" s="146"/>
      <c r="N109" s="146"/>
      <c r="O109" s="147"/>
      <c r="P109" s="282"/>
      <c r="Q109" s="284"/>
      <c r="R109" s="285"/>
      <c r="S109" s="286"/>
      <c r="T109" s="282"/>
      <c r="U109" s="282"/>
      <c r="V109" s="249"/>
      <c r="W109" s="288"/>
      <c r="X109" s="146">
        <v>1260</v>
      </c>
      <c r="Y109" s="146">
        <v>5611</v>
      </c>
      <c r="Z109" s="146">
        <v>6030</v>
      </c>
      <c r="AA109" s="146">
        <v>5041</v>
      </c>
      <c r="AB109" s="146">
        <v>5962</v>
      </c>
      <c r="AC109" s="146"/>
      <c r="AD109" s="146">
        <f>SUM(X109:AC109)</f>
        <v>23904</v>
      </c>
      <c r="AE109" s="305"/>
      <c r="AF109" s="306"/>
      <c r="AG109" s="307"/>
      <c r="AH109" s="117" t="s">
        <v>12</v>
      </c>
      <c r="AI109" s="145">
        <f t="shared" si="90"/>
        <v>103</v>
      </c>
      <c r="AJ109" s="145">
        <f t="shared" si="91"/>
        <v>886</v>
      </c>
      <c r="AK109" s="145">
        <f t="shared" si="92"/>
        <v>992</v>
      </c>
      <c r="AL109" s="145">
        <f t="shared" si="93"/>
        <v>2977</v>
      </c>
      <c r="AM109" s="145">
        <f t="shared" si="94"/>
        <v>4560</v>
      </c>
      <c r="AN109" s="145"/>
      <c r="AO109" s="145">
        <f t="shared" si="99"/>
        <v>9518</v>
      </c>
      <c r="AP109" s="144"/>
      <c r="AQ109" s="144">
        <f t="shared" si="100"/>
        <v>36875</v>
      </c>
      <c r="AR109" s="81" t="s">
        <v>12</v>
      </c>
    </row>
    <row r="110" spans="1:44" s="139" customFormat="1" ht="19" customHeight="1" x14ac:dyDescent="0.25">
      <c r="A110" s="303"/>
      <c r="B110" s="63" t="s">
        <v>54</v>
      </c>
      <c r="C110" s="63">
        <f>SUM(C111:C112)</f>
        <v>4126</v>
      </c>
      <c r="D110" s="63">
        <v>21523</v>
      </c>
      <c r="E110" s="63">
        <v>24739</v>
      </c>
      <c r="F110" s="63">
        <v>25169</v>
      </c>
      <c r="G110" s="63">
        <v>31542</v>
      </c>
      <c r="H110" s="63">
        <f>SUM(C110:G110)</f>
        <v>107099</v>
      </c>
      <c r="I110" s="63"/>
      <c r="J110" s="136"/>
      <c r="K110" s="63"/>
      <c r="L110" s="136"/>
      <c r="M110" s="63"/>
      <c r="N110" s="63"/>
      <c r="O110" s="136"/>
      <c r="P110" s="271">
        <v>428766</v>
      </c>
      <c r="Q110" s="289">
        <f>H110/P110</f>
        <v>0.24978426461053349</v>
      </c>
      <c r="R110" s="291" t="e">
        <f>#REF!/H110</f>
        <v>#REF!</v>
      </c>
      <c r="S110" s="292">
        <f>H110/H129</f>
        <v>1.9142822518461111E-2</v>
      </c>
      <c r="T110" s="271">
        <v>609</v>
      </c>
      <c r="U110" s="271"/>
      <c r="V110" s="245">
        <f>SUM(T110:U110)</f>
        <v>609</v>
      </c>
      <c r="W110" s="245" t="s">
        <v>54</v>
      </c>
      <c r="X110" s="77">
        <f>X111+X112</f>
        <v>4053</v>
      </c>
      <c r="Y110" s="77">
        <f t="shared" ref="Y110:AB110" si="103">Y111+Y112</f>
        <v>20950</v>
      </c>
      <c r="Z110" s="77">
        <f t="shared" si="103"/>
        <v>22442</v>
      </c>
      <c r="AA110" s="77">
        <f t="shared" si="103"/>
        <v>18135</v>
      </c>
      <c r="AB110" s="77">
        <f t="shared" si="103"/>
        <v>21371</v>
      </c>
      <c r="AC110" s="77"/>
      <c r="AD110" s="77"/>
      <c r="AE110" s="266">
        <f>AC111+AD112</f>
        <v>86951</v>
      </c>
      <c r="AF110" s="304">
        <v>389730</v>
      </c>
      <c r="AG110" s="269">
        <f t="shared" ref="AG110" si="104">AE110/AF110</f>
        <v>0.22310573987119287</v>
      </c>
      <c r="AH110" s="77" t="s">
        <v>54</v>
      </c>
      <c r="AI110" s="66">
        <f t="shared" si="90"/>
        <v>73</v>
      </c>
      <c r="AJ110" s="66">
        <f t="shared" si="91"/>
        <v>573</v>
      </c>
      <c r="AK110" s="66">
        <f t="shared" si="92"/>
        <v>2297</v>
      </c>
      <c r="AL110" s="66">
        <f t="shared" si="93"/>
        <v>7034</v>
      </c>
      <c r="AM110" s="66">
        <f t="shared" si="94"/>
        <v>10171</v>
      </c>
      <c r="AN110" s="138"/>
      <c r="AO110" s="138"/>
      <c r="AP110" s="66">
        <f t="shared" si="97"/>
        <v>20148</v>
      </c>
      <c r="AQ110" s="66"/>
      <c r="AR110" s="63" t="s">
        <v>54</v>
      </c>
    </row>
    <row r="111" spans="1:44" ht="19" customHeight="1" x14ac:dyDescent="0.25">
      <c r="A111" s="303"/>
      <c r="B111" s="80" t="s">
        <v>11</v>
      </c>
      <c r="C111" s="138">
        <v>2233</v>
      </c>
      <c r="D111" s="138">
        <v>12507</v>
      </c>
      <c r="E111" s="138">
        <v>14717</v>
      </c>
      <c r="F111" s="138">
        <v>14028</v>
      </c>
      <c r="G111" s="138">
        <v>16044</v>
      </c>
      <c r="H111" s="63"/>
      <c r="I111" s="138">
        <f>SUM(C111:H111)</f>
        <v>59529</v>
      </c>
      <c r="J111" s="141">
        <f>I111/H110</f>
        <v>0.55583152036900441</v>
      </c>
      <c r="K111" s="138"/>
      <c r="L111" s="141"/>
      <c r="M111" s="138"/>
      <c r="N111" s="138"/>
      <c r="O111" s="141"/>
      <c r="P111" s="272"/>
      <c r="Q111" s="290"/>
      <c r="R111" s="291"/>
      <c r="S111" s="292"/>
      <c r="T111" s="272"/>
      <c r="U111" s="272"/>
      <c r="V111" s="246"/>
      <c r="W111" s="246"/>
      <c r="X111" s="138">
        <v>2349</v>
      </c>
      <c r="Y111" s="138">
        <v>12561</v>
      </c>
      <c r="Z111" s="138">
        <v>13317</v>
      </c>
      <c r="AA111" s="138">
        <v>11039</v>
      </c>
      <c r="AB111" s="138">
        <v>12504</v>
      </c>
      <c r="AC111" s="138">
        <f>SUM(X111:AB111)</f>
        <v>51770</v>
      </c>
      <c r="AD111" s="138"/>
      <c r="AE111" s="266"/>
      <c r="AF111" s="304"/>
      <c r="AG111" s="269"/>
      <c r="AH111" s="80" t="s">
        <v>11</v>
      </c>
      <c r="AI111" s="138">
        <f t="shared" si="90"/>
        <v>-116</v>
      </c>
      <c r="AJ111" s="138">
        <f t="shared" si="91"/>
        <v>-54</v>
      </c>
      <c r="AK111" s="138">
        <f t="shared" si="92"/>
        <v>1400</v>
      </c>
      <c r="AL111" s="138">
        <f t="shared" si="93"/>
        <v>2989</v>
      </c>
      <c r="AM111" s="138">
        <f t="shared" si="94"/>
        <v>3540</v>
      </c>
      <c r="AN111" s="138">
        <f t="shared" si="98"/>
        <v>7759</v>
      </c>
      <c r="AO111" s="138"/>
      <c r="AP111" s="66"/>
      <c r="AQ111" s="66"/>
      <c r="AR111" s="80" t="s">
        <v>11</v>
      </c>
    </row>
    <row r="112" spans="1:44" ht="19" customHeight="1" x14ac:dyDescent="0.25">
      <c r="A112" s="303"/>
      <c r="B112" s="80" t="s">
        <v>12</v>
      </c>
      <c r="C112" s="138">
        <v>1893</v>
      </c>
      <c r="D112" s="138">
        <v>9016</v>
      </c>
      <c r="E112" s="138">
        <v>10022</v>
      </c>
      <c r="F112" s="138">
        <v>11141</v>
      </c>
      <c r="G112" s="138">
        <v>15498</v>
      </c>
      <c r="H112" s="63"/>
      <c r="I112" s="138"/>
      <c r="J112" s="141"/>
      <c r="K112" s="138">
        <f>SUM(C112:J112)</f>
        <v>47570</v>
      </c>
      <c r="L112" s="141">
        <f>K112/H110</f>
        <v>0.44416847963099559</v>
      </c>
      <c r="M112" s="138"/>
      <c r="N112" s="138"/>
      <c r="O112" s="141"/>
      <c r="P112" s="272"/>
      <c r="Q112" s="290"/>
      <c r="R112" s="291"/>
      <c r="S112" s="292"/>
      <c r="T112" s="272"/>
      <c r="U112" s="272"/>
      <c r="V112" s="246"/>
      <c r="W112" s="246"/>
      <c r="X112" s="138">
        <v>1704</v>
      </c>
      <c r="Y112" s="138">
        <v>8389</v>
      </c>
      <c r="Z112" s="138">
        <v>9125</v>
      </c>
      <c r="AA112" s="138">
        <v>7096</v>
      </c>
      <c r="AB112" s="138">
        <v>8867</v>
      </c>
      <c r="AC112" s="138"/>
      <c r="AD112" s="138">
        <f>SUM(X112:AC112)</f>
        <v>35181</v>
      </c>
      <c r="AE112" s="266"/>
      <c r="AF112" s="304"/>
      <c r="AG112" s="269"/>
      <c r="AH112" s="80" t="s">
        <v>12</v>
      </c>
      <c r="AI112" s="138">
        <f t="shared" si="90"/>
        <v>189</v>
      </c>
      <c r="AJ112" s="138">
        <f t="shared" si="91"/>
        <v>627</v>
      </c>
      <c r="AK112" s="138">
        <f t="shared" si="92"/>
        <v>897</v>
      </c>
      <c r="AL112" s="138">
        <f t="shared" si="93"/>
        <v>4045</v>
      </c>
      <c r="AM112" s="138">
        <f t="shared" si="94"/>
        <v>6631</v>
      </c>
      <c r="AN112" s="138"/>
      <c r="AO112" s="138">
        <f t="shared" si="99"/>
        <v>12389</v>
      </c>
      <c r="AP112" s="66"/>
      <c r="AQ112" s="66">
        <f t="shared" si="100"/>
        <v>39036</v>
      </c>
      <c r="AR112" s="80" t="s">
        <v>12</v>
      </c>
    </row>
    <row r="113" spans="1:44" s="139" customFormat="1" ht="19" customHeight="1" x14ac:dyDescent="0.25">
      <c r="A113" s="303"/>
      <c r="B113" s="64" t="s">
        <v>55</v>
      </c>
      <c r="C113" s="118">
        <f>SUM(C114:C115)</f>
        <v>3758</v>
      </c>
      <c r="D113" s="64">
        <v>19316</v>
      </c>
      <c r="E113" s="64">
        <v>20764</v>
      </c>
      <c r="F113" s="64">
        <v>21698</v>
      </c>
      <c r="G113" s="64">
        <v>28379</v>
      </c>
      <c r="H113" s="64">
        <f>SUM(C113:G113)</f>
        <v>93915</v>
      </c>
      <c r="I113" s="64"/>
      <c r="J113" s="142"/>
      <c r="K113" s="64"/>
      <c r="L113" s="142"/>
      <c r="M113" s="64"/>
      <c r="N113" s="64"/>
      <c r="O113" s="142"/>
      <c r="P113" s="281">
        <v>393452</v>
      </c>
      <c r="Q113" s="283">
        <f>H113/P113</f>
        <v>0.23869493610402284</v>
      </c>
      <c r="R113" s="285" t="e">
        <f>#REF!/H113</f>
        <v>#REF!</v>
      </c>
      <c r="S113" s="286">
        <f>H113/H129</f>
        <v>1.6786320851000243E-2</v>
      </c>
      <c r="T113" s="281">
        <v>242</v>
      </c>
      <c r="U113" s="281">
        <v>703</v>
      </c>
      <c r="V113" s="248">
        <f>SUM(T113:U113)</f>
        <v>945</v>
      </c>
      <c r="W113" s="287" t="s">
        <v>55</v>
      </c>
      <c r="X113" s="75">
        <f>X114+X115</f>
        <v>3599</v>
      </c>
      <c r="Y113" s="75">
        <f t="shared" ref="Y113:AB113" si="105">Y114+Y115</f>
        <v>18102</v>
      </c>
      <c r="Z113" s="75">
        <f t="shared" si="105"/>
        <v>18173</v>
      </c>
      <c r="AA113" s="75">
        <f t="shared" si="105"/>
        <v>15257</v>
      </c>
      <c r="AB113" s="75">
        <f t="shared" si="105"/>
        <v>18688</v>
      </c>
      <c r="AC113" s="67"/>
      <c r="AD113" s="67"/>
      <c r="AE113" s="305">
        <f>AC114+AD115</f>
        <v>73819</v>
      </c>
      <c r="AF113" s="306">
        <v>348377</v>
      </c>
      <c r="AG113" s="307">
        <f t="shared" ref="AG113" si="106">AE113/AF113</f>
        <v>0.211894011372737</v>
      </c>
      <c r="AH113" s="75" t="s">
        <v>55</v>
      </c>
      <c r="AI113" s="144">
        <f t="shared" si="90"/>
        <v>159</v>
      </c>
      <c r="AJ113" s="144">
        <f t="shared" si="91"/>
        <v>1214</v>
      </c>
      <c r="AK113" s="144">
        <f t="shared" si="92"/>
        <v>2591</v>
      </c>
      <c r="AL113" s="144">
        <f t="shared" si="93"/>
        <v>6441</v>
      </c>
      <c r="AM113" s="144">
        <f t="shared" si="94"/>
        <v>9691</v>
      </c>
      <c r="AN113" s="145"/>
      <c r="AO113" s="145"/>
      <c r="AP113" s="144">
        <f t="shared" si="97"/>
        <v>20096</v>
      </c>
      <c r="AQ113" s="144"/>
      <c r="AR113" s="64" t="s">
        <v>55</v>
      </c>
    </row>
    <row r="114" spans="1:44" ht="19" customHeight="1" x14ac:dyDescent="0.25">
      <c r="A114" s="303"/>
      <c r="B114" s="81" t="s">
        <v>11</v>
      </c>
      <c r="C114" s="146">
        <v>1891</v>
      </c>
      <c r="D114" s="146">
        <v>10222</v>
      </c>
      <c r="E114" s="146">
        <v>11455</v>
      </c>
      <c r="F114" s="146">
        <v>11112</v>
      </c>
      <c r="G114" s="146">
        <v>13113</v>
      </c>
      <c r="H114" s="64"/>
      <c r="I114" s="146">
        <f>SUM(C114:H114)</f>
        <v>47793</v>
      </c>
      <c r="J114" s="147">
        <f>I114/H113</f>
        <v>0.5088963424373103</v>
      </c>
      <c r="K114" s="146"/>
      <c r="L114" s="147"/>
      <c r="M114" s="146"/>
      <c r="N114" s="146"/>
      <c r="O114" s="147"/>
      <c r="P114" s="282"/>
      <c r="Q114" s="284"/>
      <c r="R114" s="285"/>
      <c r="S114" s="286"/>
      <c r="T114" s="282"/>
      <c r="U114" s="282"/>
      <c r="V114" s="249"/>
      <c r="W114" s="288"/>
      <c r="X114" s="146">
        <v>1819</v>
      </c>
      <c r="Y114" s="146">
        <v>9831</v>
      </c>
      <c r="Z114" s="146">
        <v>9845</v>
      </c>
      <c r="AA114" s="146">
        <v>8265</v>
      </c>
      <c r="AB114" s="146">
        <v>9217</v>
      </c>
      <c r="AC114" s="146">
        <f>SUM(X114:AB114)</f>
        <v>38977</v>
      </c>
      <c r="AD114" s="146"/>
      <c r="AE114" s="305"/>
      <c r="AF114" s="306"/>
      <c r="AG114" s="307"/>
      <c r="AH114" s="117" t="s">
        <v>11</v>
      </c>
      <c r="AI114" s="145">
        <f t="shared" si="90"/>
        <v>72</v>
      </c>
      <c r="AJ114" s="145">
        <f t="shared" si="91"/>
        <v>391</v>
      </c>
      <c r="AK114" s="145">
        <f t="shared" si="92"/>
        <v>1610</v>
      </c>
      <c r="AL114" s="145">
        <f t="shared" si="93"/>
        <v>2847</v>
      </c>
      <c r="AM114" s="145">
        <f t="shared" si="94"/>
        <v>3896</v>
      </c>
      <c r="AN114" s="145">
        <f t="shared" si="98"/>
        <v>8816</v>
      </c>
      <c r="AO114" s="145"/>
      <c r="AP114" s="144"/>
      <c r="AQ114" s="144"/>
      <c r="AR114" s="81" t="s">
        <v>11</v>
      </c>
    </row>
    <row r="115" spans="1:44" ht="19" customHeight="1" x14ac:dyDescent="0.25">
      <c r="A115" s="303"/>
      <c r="B115" s="81" t="s">
        <v>12</v>
      </c>
      <c r="C115" s="146">
        <v>1867</v>
      </c>
      <c r="D115" s="146">
        <v>9094</v>
      </c>
      <c r="E115" s="146">
        <v>9309</v>
      </c>
      <c r="F115" s="146">
        <v>10586</v>
      </c>
      <c r="G115" s="146">
        <v>15266</v>
      </c>
      <c r="H115" s="64"/>
      <c r="I115" s="146"/>
      <c r="J115" s="147"/>
      <c r="K115" s="146">
        <f>SUM(C115:J115)</f>
        <v>46122</v>
      </c>
      <c r="L115" s="147">
        <f>K115/H113</f>
        <v>0.49110365756268964</v>
      </c>
      <c r="M115" s="146"/>
      <c r="N115" s="146"/>
      <c r="O115" s="147"/>
      <c r="P115" s="282"/>
      <c r="Q115" s="284"/>
      <c r="R115" s="285"/>
      <c r="S115" s="286"/>
      <c r="T115" s="282"/>
      <c r="U115" s="282"/>
      <c r="V115" s="249"/>
      <c r="W115" s="288"/>
      <c r="X115" s="146">
        <v>1780</v>
      </c>
      <c r="Y115" s="146">
        <v>8271</v>
      </c>
      <c r="Z115" s="146">
        <v>8328</v>
      </c>
      <c r="AA115" s="146">
        <v>6992</v>
      </c>
      <c r="AB115" s="146">
        <v>9471</v>
      </c>
      <c r="AC115" s="146"/>
      <c r="AD115" s="146">
        <f>SUM(X115:AC115)</f>
        <v>34842</v>
      </c>
      <c r="AE115" s="305"/>
      <c r="AF115" s="306"/>
      <c r="AG115" s="307"/>
      <c r="AH115" s="117" t="s">
        <v>12</v>
      </c>
      <c r="AI115" s="145">
        <f t="shared" si="90"/>
        <v>87</v>
      </c>
      <c r="AJ115" s="145">
        <f t="shared" si="91"/>
        <v>823</v>
      </c>
      <c r="AK115" s="145">
        <f t="shared" si="92"/>
        <v>981</v>
      </c>
      <c r="AL115" s="145">
        <f t="shared" si="93"/>
        <v>3594</v>
      </c>
      <c r="AM115" s="145">
        <f t="shared" si="94"/>
        <v>5795</v>
      </c>
      <c r="AN115" s="145"/>
      <c r="AO115" s="145">
        <f t="shared" si="99"/>
        <v>11280</v>
      </c>
      <c r="AP115" s="144"/>
      <c r="AQ115" s="144">
        <f t="shared" si="100"/>
        <v>45075</v>
      </c>
      <c r="AR115" s="81" t="s">
        <v>12</v>
      </c>
    </row>
    <row r="116" spans="1:44" s="139" customFormat="1" ht="19" customHeight="1" x14ac:dyDescent="0.25">
      <c r="A116" s="301" t="s">
        <v>9</v>
      </c>
      <c r="B116" s="63" t="s">
        <v>56</v>
      </c>
      <c r="C116" s="63">
        <f>SUM(C117:C118)</f>
        <v>4823</v>
      </c>
      <c r="D116" s="63">
        <v>23517</v>
      </c>
      <c r="E116" s="63">
        <v>24912</v>
      </c>
      <c r="F116" s="63">
        <v>27450</v>
      </c>
      <c r="G116" s="63">
        <v>37130</v>
      </c>
      <c r="H116" s="63">
        <f>SUM(C116:G116)</f>
        <v>117832</v>
      </c>
      <c r="I116" s="63"/>
      <c r="J116" s="136"/>
      <c r="K116" s="63"/>
      <c r="L116" s="136"/>
      <c r="M116" s="63"/>
      <c r="N116" s="63"/>
      <c r="O116" s="136"/>
      <c r="P116" s="271">
        <v>469125</v>
      </c>
      <c r="Q116" s="289">
        <f>H116/P116</f>
        <v>0.25117399413802294</v>
      </c>
      <c r="R116" s="291" t="e">
        <f>#REF!/H116</f>
        <v>#REF!</v>
      </c>
      <c r="S116" s="292">
        <f>H116/H129</f>
        <v>2.1061233652931489E-2</v>
      </c>
      <c r="T116" s="271">
        <v>5206</v>
      </c>
      <c r="U116" s="271">
        <v>3141</v>
      </c>
      <c r="V116" s="245">
        <f>SUM(T116:U116)</f>
        <v>8347</v>
      </c>
      <c r="W116" s="245" t="s">
        <v>56</v>
      </c>
      <c r="X116" s="77">
        <f>X117+X118</f>
        <v>4445</v>
      </c>
      <c r="Y116" s="77">
        <f t="shared" ref="Y116:AB116" si="107">Y117+Y118</f>
        <v>22145</v>
      </c>
      <c r="Z116" s="77">
        <f t="shared" si="107"/>
        <v>22133</v>
      </c>
      <c r="AA116" s="77">
        <f t="shared" si="107"/>
        <v>22674</v>
      </c>
      <c r="AB116" s="77">
        <f t="shared" si="107"/>
        <v>28930</v>
      </c>
      <c r="AC116" s="77"/>
      <c r="AD116" s="77"/>
      <c r="AE116" s="266">
        <f>AC117+AD118</f>
        <v>100327</v>
      </c>
      <c r="AF116" s="304">
        <v>415910</v>
      </c>
      <c r="AG116" s="269">
        <f t="shared" ref="AG116" si="108">AE116/AF116</f>
        <v>0.24122286071505855</v>
      </c>
      <c r="AH116" s="77" t="s">
        <v>56</v>
      </c>
      <c r="AI116" s="66">
        <f t="shared" si="90"/>
        <v>378</v>
      </c>
      <c r="AJ116" s="66">
        <f t="shared" si="91"/>
        <v>1372</v>
      </c>
      <c r="AK116" s="66">
        <f t="shared" si="92"/>
        <v>2779</v>
      </c>
      <c r="AL116" s="66">
        <f t="shared" si="93"/>
        <v>4776</v>
      </c>
      <c r="AM116" s="66">
        <f t="shared" si="94"/>
        <v>8200</v>
      </c>
      <c r="AN116" s="138"/>
      <c r="AO116" s="138"/>
      <c r="AP116" s="66">
        <f t="shared" si="97"/>
        <v>17505</v>
      </c>
      <c r="AQ116" s="66"/>
      <c r="AR116" s="63" t="s">
        <v>56</v>
      </c>
    </row>
    <row r="117" spans="1:44" ht="19" customHeight="1" x14ac:dyDescent="0.25">
      <c r="A117" s="301"/>
      <c r="B117" s="80" t="s">
        <v>11</v>
      </c>
      <c r="C117" s="138">
        <v>2272</v>
      </c>
      <c r="D117" s="138">
        <v>11522</v>
      </c>
      <c r="E117" s="138">
        <v>12234</v>
      </c>
      <c r="F117" s="138">
        <v>12580</v>
      </c>
      <c r="G117" s="138">
        <v>15632</v>
      </c>
      <c r="H117" s="63"/>
      <c r="I117" s="138">
        <f>SUM(C117:H117)</f>
        <v>54240</v>
      </c>
      <c r="J117" s="141">
        <f>I117/H116</f>
        <v>0.46031638264647973</v>
      </c>
      <c r="K117" s="138"/>
      <c r="L117" s="141"/>
      <c r="M117" s="138"/>
      <c r="N117" s="138"/>
      <c r="O117" s="141"/>
      <c r="P117" s="272"/>
      <c r="Q117" s="290"/>
      <c r="R117" s="291"/>
      <c r="S117" s="292"/>
      <c r="T117" s="272"/>
      <c r="U117" s="272"/>
      <c r="V117" s="246"/>
      <c r="W117" s="246"/>
      <c r="X117" s="138">
        <v>2215</v>
      </c>
      <c r="Y117" s="138">
        <v>11247</v>
      </c>
      <c r="Z117" s="138">
        <v>11047</v>
      </c>
      <c r="AA117" s="138">
        <v>10024</v>
      </c>
      <c r="AB117" s="138">
        <v>11703</v>
      </c>
      <c r="AC117" s="138">
        <f>SUM(X117:AB117)</f>
        <v>46236</v>
      </c>
      <c r="AD117" s="138"/>
      <c r="AE117" s="266"/>
      <c r="AF117" s="304"/>
      <c r="AG117" s="269"/>
      <c r="AH117" s="80" t="s">
        <v>11</v>
      </c>
      <c r="AI117" s="138">
        <f t="shared" si="90"/>
        <v>57</v>
      </c>
      <c r="AJ117" s="138">
        <f t="shared" si="91"/>
        <v>275</v>
      </c>
      <c r="AK117" s="138">
        <f t="shared" si="92"/>
        <v>1187</v>
      </c>
      <c r="AL117" s="138">
        <f t="shared" si="93"/>
        <v>2556</v>
      </c>
      <c r="AM117" s="138">
        <f t="shared" si="94"/>
        <v>3929</v>
      </c>
      <c r="AN117" s="138">
        <f t="shared" si="98"/>
        <v>8004</v>
      </c>
      <c r="AO117" s="138"/>
      <c r="AP117" s="66"/>
      <c r="AQ117" s="66"/>
      <c r="AR117" s="80" t="s">
        <v>11</v>
      </c>
    </row>
    <row r="118" spans="1:44" ht="19" customHeight="1" x14ac:dyDescent="0.25">
      <c r="A118" s="301"/>
      <c r="B118" s="80" t="s">
        <v>12</v>
      </c>
      <c r="C118" s="138">
        <v>2551</v>
      </c>
      <c r="D118" s="138">
        <v>11995</v>
      </c>
      <c r="E118" s="138">
        <v>12678</v>
      </c>
      <c r="F118" s="138">
        <v>14870</v>
      </c>
      <c r="G118" s="138">
        <v>21498</v>
      </c>
      <c r="H118" s="63"/>
      <c r="I118" s="138"/>
      <c r="J118" s="141"/>
      <c r="K118" s="138">
        <f>SUM(C118:J118)</f>
        <v>63592</v>
      </c>
      <c r="L118" s="141">
        <f>K118/H116</f>
        <v>0.53968361735352022</v>
      </c>
      <c r="M118" s="138"/>
      <c r="N118" s="138"/>
      <c r="O118" s="141"/>
      <c r="P118" s="272"/>
      <c r="Q118" s="290"/>
      <c r="R118" s="291"/>
      <c r="S118" s="292"/>
      <c r="T118" s="272"/>
      <c r="U118" s="272"/>
      <c r="V118" s="246"/>
      <c r="W118" s="246"/>
      <c r="X118" s="138">
        <v>2230</v>
      </c>
      <c r="Y118" s="138">
        <v>10898</v>
      </c>
      <c r="Z118" s="138">
        <v>11086</v>
      </c>
      <c r="AA118" s="138">
        <v>12650</v>
      </c>
      <c r="AB118" s="138">
        <v>17227</v>
      </c>
      <c r="AC118" s="138"/>
      <c r="AD118" s="138">
        <f>SUM(X118:AC118)</f>
        <v>54091</v>
      </c>
      <c r="AE118" s="266"/>
      <c r="AF118" s="304"/>
      <c r="AG118" s="269"/>
      <c r="AH118" s="80" t="s">
        <v>12</v>
      </c>
      <c r="AI118" s="138">
        <f t="shared" si="90"/>
        <v>321</v>
      </c>
      <c r="AJ118" s="138">
        <f t="shared" si="91"/>
        <v>1097</v>
      </c>
      <c r="AK118" s="138">
        <f t="shared" si="92"/>
        <v>1592</v>
      </c>
      <c r="AL118" s="138">
        <f t="shared" si="93"/>
        <v>2220</v>
      </c>
      <c r="AM118" s="138">
        <f t="shared" si="94"/>
        <v>4271</v>
      </c>
      <c r="AN118" s="138"/>
      <c r="AO118" s="138">
        <f t="shared" si="99"/>
        <v>9501</v>
      </c>
      <c r="AP118" s="66"/>
      <c r="AQ118" s="66">
        <f t="shared" si="100"/>
        <v>53215</v>
      </c>
      <c r="AR118" s="80" t="s">
        <v>12</v>
      </c>
    </row>
    <row r="119" spans="1:44" s="139" customFormat="1" ht="19" customHeight="1" x14ac:dyDescent="0.25">
      <c r="A119" s="301"/>
      <c r="B119" s="64" t="s">
        <v>57</v>
      </c>
      <c r="C119" s="118">
        <f>SUM(C120:C121)</f>
        <v>3124</v>
      </c>
      <c r="D119" s="64">
        <v>16121</v>
      </c>
      <c r="E119" s="64">
        <v>16476</v>
      </c>
      <c r="F119" s="64">
        <v>17777</v>
      </c>
      <c r="G119" s="64">
        <v>24181</v>
      </c>
      <c r="H119" s="64">
        <f>SUM(C119:G119)</f>
        <v>77679</v>
      </c>
      <c r="I119" s="64"/>
      <c r="J119" s="142"/>
      <c r="K119" s="64"/>
      <c r="L119" s="142"/>
      <c r="M119" s="64"/>
      <c r="N119" s="64"/>
      <c r="O119" s="142"/>
      <c r="P119" s="281">
        <v>313956</v>
      </c>
      <c r="Q119" s="283">
        <f>H119/P119</f>
        <v>0.24742002063983487</v>
      </c>
      <c r="R119" s="285" t="e">
        <f>#REF!/H119</f>
        <v>#REF!</v>
      </c>
      <c r="S119" s="286">
        <f>H119/H129</f>
        <v>1.3884306206514912E-2</v>
      </c>
      <c r="T119" s="281">
        <v>1240</v>
      </c>
      <c r="U119" s="281"/>
      <c r="V119" s="248">
        <f>SUM(T119:U119)</f>
        <v>1240</v>
      </c>
      <c r="W119" s="287" t="s">
        <v>57</v>
      </c>
      <c r="X119" s="75">
        <f>X120+X121</f>
        <v>2901</v>
      </c>
      <c r="Y119" s="75">
        <f t="shared" ref="Y119:AB119" si="109">Y120+Y121</f>
        <v>15125</v>
      </c>
      <c r="Z119" s="75">
        <f t="shared" si="109"/>
        <v>14693</v>
      </c>
      <c r="AA119" s="75">
        <f t="shared" si="109"/>
        <v>12853</v>
      </c>
      <c r="AB119" s="75">
        <f t="shared" si="109"/>
        <v>16538</v>
      </c>
      <c r="AC119" s="67"/>
      <c r="AD119" s="67"/>
      <c r="AE119" s="305">
        <f>AC120+AD121</f>
        <v>62110</v>
      </c>
      <c r="AF119" s="306">
        <v>269551</v>
      </c>
      <c r="AG119" s="307">
        <f t="shared" ref="AG119" si="110">AE119/AF119</f>
        <v>0.23042021732436532</v>
      </c>
      <c r="AH119" s="75" t="s">
        <v>57</v>
      </c>
      <c r="AI119" s="144">
        <f t="shared" si="90"/>
        <v>223</v>
      </c>
      <c r="AJ119" s="144">
        <f t="shared" si="91"/>
        <v>996</v>
      </c>
      <c r="AK119" s="144">
        <f t="shared" si="92"/>
        <v>1783</v>
      </c>
      <c r="AL119" s="144">
        <f t="shared" si="93"/>
        <v>4924</v>
      </c>
      <c r="AM119" s="144">
        <f t="shared" si="94"/>
        <v>7643</v>
      </c>
      <c r="AN119" s="145"/>
      <c r="AO119" s="145"/>
      <c r="AP119" s="144">
        <f t="shared" si="97"/>
        <v>15569</v>
      </c>
      <c r="AQ119" s="144"/>
      <c r="AR119" s="118" t="s">
        <v>57</v>
      </c>
    </row>
    <row r="120" spans="1:44" ht="19" customHeight="1" x14ac:dyDescent="0.25">
      <c r="A120" s="301"/>
      <c r="B120" s="81" t="s">
        <v>11</v>
      </c>
      <c r="C120" s="146">
        <v>1300</v>
      </c>
      <c r="D120" s="146">
        <v>7216</v>
      </c>
      <c r="E120" s="146">
        <v>7482</v>
      </c>
      <c r="F120" s="146">
        <v>7693</v>
      </c>
      <c r="G120" s="146">
        <v>9353</v>
      </c>
      <c r="H120" s="64"/>
      <c r="I120" s="146">
        <f>SUM(C120:H120)</f>
        <v>33044</v>
      </c>
      <c r="J120" s="147">
        <f>I120/H119</f>
        <v>0.42539167599994848</v>
      </c>
      <c r="K120" s="146"/>
      <c r="L120" s="147"/>
      <c r="M120" s="146"/>
      <c r="N120" s="146"/>
      <c r="O120" s="147"/>
      <c r="P120" s="282"/>
      <c r="Q120" s="284"/>
      <c r="R120" s="285"/>
      <c r="S120" s="286"/>
      <c r="T120" s="282"/>
      <c r="U120" s="282"/>
      <c r="V120" s="249"/>
      <c r="W120" s="288"/>
      <c r="X120" s="146">
        <v>1295</v>
      </c>
      <c r="Y120" s="146">
        <v>7300</v>
      </c>
      <c r="Z120" s="146">
        <v>7020</v>
      </c>
      <c r="AA120" s="146">
        <v>6094</v>
      </c>
      <c r="AB120" s="146">
        <v>7538</v>
      </c>
      <c r="AC120" s="146">
        <f>SUM(X120:AB120)</f>
        <v>29247</v>
      </c>
      <c r="AD120" s="146"/>
      <c r="AE120" s="305"/>
      <c r="AF120" s="306"/>
      <c r="AG120" s="307"/>
      <c r="AH120" s="117" t="s">
        <v>11</v>
      </c>
      <c r="AI120" s="145">
        <f t="shared" si="90"/>
        <v>5</v>
      </c>
      <c r="AJ120" s="145">
        <f t="shared" si="91"/>
        <v>-84</v>
      </c>
      <c r="AK120" s="145">
        <f t="shared" si="92"/>
        <v>462</v>
      </c>
      <c r="AL120" s="145">
        <f t="shared" si="93"/>
        <v>1599</v>
      </c>
      <c r="AM120" s="145">
        <f t="shared" si="94"/>
        <v>1815</v>
      </c>
      <c r="AN120" s="145">
        <f t="shared" si="98"/>
        <v>3797</v>
      </c>
      <c r="AO120" s="145"/>
      <c r="AP120" s="144"/>
      <c r="AQ120" s="144"/>
      <c r="AR120" s="117" t="s">
        <v>11</v>
      </c>
    </row>
    <row r="121" spans="1:44" ht="19" customHeight="1" x14ac:dyDescent="0.25">
      <c r="A121" s="301"/>
      <c r="B121" s="81" t="s">
        <v>12</v>
      </c>
      <c r="C121" s="146">
        <v>1824</v>
      </c>
      <c r="D121" s="146">
        <v>8905</v>
      </c>
      <c r="E121" s="146">
        <v>8994</v>
      </c>
      <c r="F121" s="146">
        <v>10084</v>
      </c>
      <c r="G121" s="146">
        <v>14828</v>
      </c>
      <c r="H121" s="64"/>
      <c r="I121" s="146"/>
      <c r="J121" s="147"/>
      <c r="K121" s="146">
        <f>SUM(C121:J121)</f>
        <v>44635</v>
      </c>
      <c r="L121" s="147">
        <f>K121/H119</f>
        <v>0.57460832400005146</v>
      </c>
      <c r="M121" s="146"/>
      <c r="N121" s="146"/>
      <c r="O121" s="147"/>
      <c r="P121" s="282"/>
      <c r="Q121" s="284"/>
      <c r="R121" s="285"/>
      <c r="S121" s="286"/>
      <c r="T121" s="282"/>
      <c r="U121" s="282"/>
      <c r="V121" s="249"/>
      <c r="W121" s="288"/>
      <c r="X121" s="146">
        <v>1606</v>
      </c>
      <c r="Y121" s="146">
        <v>7825</v>
      </c>
      <c r="Z121" s="146">
        <v>7673</v>
      </c>
      <c r="AA121" s="146">
        <v>6759</v>
      </c>
      <c r="AB121" s="146">
        <v>9000</v>
      </c>
      <c r="AC121" s="146"/>
      <c r="AD121" s="146">
        <f>SUM(X121:AC121)</f>
        <v>32863</v>
      </c>
      <c r="AE121" s="305"/>
      <c r="AF121" s="306"/>
      <c r="AG121" s="307"/>
      <c r="AH121" s="117" t="s">
        <v>12</v>
      </c>
      <c r="AI121" s="145">
        <f t="shared" si="90"/>
        <v>218</v>
      </c>
      <c r="AJ121" s="145">
        <f t="shared" si="91"/>
        <v>1080</v>
      </c>
      <c r="AK121" s="145">
        <f t="shared" si="92"/>
        <v>1321</v>
      </c>
      <c r="AL121" s="145">
        <f t="shared" si="93"/>
        <v>3325</v>
      </c>
      <c r="AM121" s="145">
        <f t="shared" si="94"/>
        <v>5828</v>
      </c>
      <c r="AN121" s="145"/>
      <c r="AO121" s="145">
        <f t="shared" si="99"/>
        <v>11772</v>
      </c>
      <c r="AP121" s="144"/>
      <c r="AQ121" s="144">
        <f t="shared" si="100"/>
        <v>44405</v>
      </c>
      <c r="AR121" s="117" t="s">
        <v>12</v>
      </c>
    </row>
    <row r="122" spans="1:44" s="139" customFormat="1" ht="19" customHeight="1" x14ac:dyDescent="0.25">
      <c r="A122" s="301"/>
      <c r="B122" s="63" t="s">
        <v>58</v>
      </c>
      <c r="C122" s="63">
        <f>SUM(C123:C124)</f>
        <v>4227</v>
      </c>
      <c r="D122" s="63">
        <v>21117</v>
      </c>
      <c r="E122" s="63">
        <v>22963</v>
      </c>
      <c r="F122" s="63">
        <v>24979</v>
      </c>
      <c r="G122" s="63">
        <v>33594</v>
      </c>
      <c r="H122" s="63">
        <f>SUM(C122:G122)</f>
        <v>106880</v>
      </c>
      <c r="I122" s="63"/>
      <c r="J122" s="136"/>
      <c r="K122" s="63"/>
      <c r="L122" s="136"/>
      <c r="M122" s="63"/>
      <c r="N122" s="63"/>
      <c r="O122" s="136"/>
      <c r="P122" s="271">
        <v>451138</v>
      </c>
      <c r="Q122" s="289">
        <f>H122/P122</f>
        <v>0.23691198701949293</v>
      </c>
      <c r="R122" s="291" t="e">
        <f>#REF!/H122</f>
        <v>#REF!</v>
      </c>
      <c r="S122" s="292">
        <f>H122/H129</f>
        <v>1.910367856630896E-2</v>
      </c>
      <c r="T122" s="271">
        <v>4371</v>
      </c>
      <c r="U122" s="271"/>
      <c r="V122" s="245">
        <f>SUM(T122:U122)</f>
        <v>4371</v>
      </c>
      <c r="W122" s="245" t="s">
        <v>58</v>
      </c>
      <c r="X122" s="77">
        <f>X123+X124</f>
        <v>3886</v>
      </c>
      <c r="Y122" s="77">
        <f t="shared" ref="Y122:AB122" si="111">Y123+Y124</f>
        <v>19100</v>
      </c>
      <c r="Z122" s="77">
        <f t="shared" si="111"/>
        <v>19688</v>
      </c>
      <c r="AA122" s="77">
        <f t="shared" si="111"/>
        <v>16791</v>
      </c>
      <c r="AB122" s="77">
        <f t="shared" si="111"/>
        <v>20848</v>
      </c>
      <c r="AC122" s="77"/>
      <c r="AD122" s="77"/>
      <c r="AE122" s="266">
        <f>AC123+AD124</f>
        <v>80313</v>
      </c>
      <c r="AF122" s="304">
        <v>380105</v>
      </c>
      <c r="AG122" s="269">
        <f t="shared" ref="AG122" si="112">AE122/AF122</f>
        <v>0.21129161679009748</v>
      </c>
      <c r="AH122" s="77" t="s">
        <v>58</v>
      </c>
      <c r="AI122" s="66">
        <f t="shared" si="90"/>
        <v>341</v>
      </c>
      <c r="AJ122" s="66">
        <f t="shared" si="91"/>
        <v>2017</v>
      </c>
      <c r="AK122" s="66">
        <f t="shared" si="92"/>
        <v>3275</v>
      </c>
      <c r="AL122" s="66">
        <f t="shared" si="93"/>
        <v>8188</v>
      </c>
      <c r="AM122" s="66">
        <f t="shared" si="94"/>
        <v>12746</v>
      </c>
      <c r="AN122" s="138"/>
      <c r="AO122" s="138"/>
      <c r="AP122" s="66">
        <f t="shared" si="97"/>
        <v>26567</v>
      </c>
      <c r="AQ122" s="66"/>
      <c r="AR122" s="63" t="s">
        <v>58</v>
      </c>
    </row>
    <row r="123" spans="1:44" ht="19" customHeight="1" x14ac:dyDescent="0.25">
      <c r="A123" s="301"/>
      <c r="B123" s="80" t="s">
        <v>11</v>
      </c>
      <c r="C123" s="138">
        <v>912</v>
      </c>
      <c r="D123" s="138">
        <v>4509</v>
      </c>
      <c r="E123" s="138">
        <v>5011</v>
      </c>
      <c r="F123" s="138">
        <v>5219</v>
      </c>
      <c r="G123" s="138">
        <v>6735</v>
      </c>
      <c r="H123" s="63"/>
      <c r="I123" s="138">
        <f>SUM(C123:H123)</f>
        <v>22386</v>
      </c>
      <c r="J123" s="141">
        <f>I123/H122</f>
        <v>0.20944985029940119</v>
      </c>
      <c r="K123" s="138"/>
      <c r="L123" s="141"/>
      <c r="M123" s="138"/>
      <c r="N123" s="138"/>
      <c r="O123" s="141"/>
      <c r="P123" s="272"/>
      <c r="Q123" s="290"/>
      <c r="R123" s="291"/>
      <c r="S123" s="292"/>
      <c r="T123" s="272"/>
      <c r="U123" s="272"/>
      <c r="V123" s="246"/>
      <c r="W123" s="246"/>
      <c r="X123" s="138">
        <v>864</v>
      </c>
      <c r="Y123" s="138">
        <v>4566</v>
      </c>
      <c r="Z123" s="138">
        <v>4479</v>
      </c>
      <c r="AA123" s="138">
        <v>3934</v>
      </c>
      <c r="AB123" s="138">
        <v>5307</v>
      </c>
      <c r="AC123" s="138">
        <f>SUM(X123:AB123)</f>
        <v>19150</v>
      </c>
      <c r="AD123" s="138"/>
      <c r="AE123" s="266"/>
      <c r="AF123" s="304"/>
      <c r="AG123" s="269"/>
      <c r="AH123" s="80" t="s">
        <v>11</v>
      </c>
      <c r="AI123" s="138">
        <f t="shared" si="90"/>
        <v>48</v>
      </c>
      <c r="AJ123" s="138">
        <f t="shared" si="91"/>
        <v>-57</v>
      </c>
      <c r="AK123" s="138">
        <f t="shared" si="92"/>
        <v>532</v>
      </c>
      <c r="AL123" s="138">
        <f t="shared" si="93"/>
        <v>1285</v>
      </c>
      <c r="AM123" s="138">
        <f t="shared" si="94"/>
        <v>1428</v>
      </c>
      <c r="AN123" s="138">
        <f t="shared" si="98"/>
        <v>3236</v>
      </c>
      <c r="AO123" s="138"/>
      <c r="AP123" s="66"/>
      <c r="AQ123" s="66"/>
      <c r="AR123" s="80" t="s">
        <v>11</v>
      </c>
    </row>
    <row r="124" spans="1:44" ht="19" customHeight="1" x14ac:dyDescent="0.25">
      <c r="A124" s="301"/>
      <c r="B124" s="80" t="s">
        <v>12</v>
      </c>
      <c r="C124" s="138">
        <v>3315</v>
      </c>
      <c r="D124" s="138">
        <v>16608</v>
      </c>
      <c r="E124" s="138">
        <v>17952</v>
      </c>
      <c r="F124" s="138">
        <v>19760</v>
      </c>
      <c r="G124" s="138">
        <v>26859</v>
      </c>
      <c r="H124" s="63"/>
      <c r="I124" s="138"/>
      <c r="J124" s="141"/>
      <c r="K124" s="138">
        <f>SUM(C124:J124)</f>
        <v>84494</v>
      </c>
      <c r="L124" s="141">
        <f>K124/H122</f>
        <v>0.79055014970059878</v>
      </c>
      <c r="M124" s="138"/>
      <c r="N124" s="138"/>
      <c r="O124" s="141"/>
      <c r="P124" s="272"/>
      <c r="Q124" s="290"/>
      <c r="R124" s="291"/>
      <c r="S124" s="292"/>
      <c r="T124" s="272"/>
      <c r="U124" s="272"/>
      <c r="V124" s="246"/>
      <c r="W124" s="246"/>
      <c r="X124" s="138">
        <v>3022</v>
      </c>
      <c r="Y124" s="138">
        <v>14534</v>
      </c>
      <c r="Z124" s="138">
        <v>15209</v>
      </c>
      <c r="AA124" s="138">
        <v>12857</v>
      </c>
      <c r="AB124" s="138">
        <v>15541</v>
      </c>
      <c r="AC124" s="138"/>
      <c r="AD124" s="138">
        <f>SUM(X124:AC124)</f>
        <v>61163</v>
      </c>
      <c r="AE124" s="266"/>
      <c r="AF124" s="304"/>
      <c r="AG124" s="269"/>
      <c r="AH124" s="80" t="s">
        <v>12</v>
      </c>
      <c r="AI124" s="138">
        <f t="shared" si="90"/>
        <v>293</v>
      </c>
      <c r="AJ124" s="138">
        <f t="shared" si="91"/>
        <v>2074</v>
      </c>
      <c r="AK124" s="138">
        <f t="shared" si="92"/>
        <v>2743</v>
      </c>
      <c r="AL124" s="138">
        <f t="shared" si="93"/>
        <v>6903</v>
      </c>
      <c r="AM124" s="138">
        <f t="shared" si="94"/>
        <v>11318</v>
      </c>
      <c r="AN124" s="138"/>
      <c r="AO124" s="138">
        <f t="shared" si="99"/>
        <v>23331</v>
      </c>
      <c r="AP124" s="66"/>
      <c r="AQ124" s="66">
        <f t="shared" si="100"/>
        <v>71033</v>
      </c>
      <c r="AR124" s="80" t="s">
        <v>12</v>
      </c>
    </row>
    <row r="125" spans="1:44" s="139" customFormat="1" ht="21" x14ac:dyDescent="0.25">
      <c r="A125" s="301"/>
      <c r="B125" s="64" t="s">
        <v>59</v>
      </c>
      <c r="C125" s="118">
        <f>SUM(C126:C127)</f>
        <v>7232</v>
      </c>
      <c r="D125" s="64">
        <v>33763</v>
      </c>
      <c r="E125" s="64">
        <v>35857</v>
      </c>
      <c r="F125" s="64">
        <v>46126</v>
      </c>
      <c r="G125" s="64">
        <v>68167</v>
      </c>
      <c r="H125" s="64">
        <f>SUM(C125:G125)</f>
        <v>191145</v>
      </c>
      <c r="I125" s="64"/>
      <c r="J125" s="142"/>
      <c r="K125" s="64"/>
      <c r="L125" s="142"/>
      <c r="M125" s="64"/>
      <c r="N125" s="64"/>
      <c r="O125" s="142"/>
      <c r="P125" s="281">
        <v>759416</v>
      </c>
      <c r="Q125" s="283">
        <f>H125/P125</f>
        <v>0.25169999051903041</v>
      </c>
      <c r="R125" s="286" t="e">
        <f>#REF!/H125</f>
        <v>#REF!</v>
      </c>
      <c r="S125" s="286">
        <f>H125/H129</f>
        <v>3.4165163169509044E-2</v>
      </c>
      <c r="T125" s="281">
        <v>39985</v>
      </c>
      <c r="U125" s="281">
        <v>1991</v>
      </c>
      <c r="V125" s="248">
        <f>SUM(T125:U125)</f>
        <v>41976</v>
      </c>
      <c r="W125" s="287" t="s">
        <v>59</v>
      </c>
      <c r="X125" s="75">
        <f>X126+X127</f>
        <v>6367</v>
      </c>
      <c r="Y125" s="75">
        <f t="shared" ref="Y125:AB125" si="113">Y126+Y127</f>
        <v>29750</v>
      </c>
      <c r="Z125" s="75">
        <f t="shared" si="113"/>
        <v>31762</v>
      </c>
      <c r="AA125" s="75">
        <f t="shared" si="113"/>
        <v>55370</v>
      </c>
      <c r="AB125" s="75">
        <f t="shared" si="113"/>
        <v>71465</v>
      </c>
      <c r="AC125" s="67"/>
      <c r="AD125" s="67"/>
      <c r="AE125" s="305">
        <f>AC126+AD127</f>
        <v>194714</v>
      </c>
      <c r="AF125" s="306">
        <v>705914</v>
      </c>
      <c r="AG125" s="307">
        <f t="shared" ref="AG125" si="114">AE125/AF125</f>
        <v>0.27583246684440316</v>
      </c>
      <c r="AH125" s="75" t="s">
        <v>59</v>
      </c>
      <c r="AI125" s="144">
        <f t="shared" si="90"/>
        <v>865</v>
      </c>
      <c r="AJ125" s="144">
        <f t="shared" si="91"/>
        <v>4013</v>
      </c>
      <c r="AK125" s="144">
        <f t="shared" si="92"/>
        <v>4095</v>
      </c>
      <c r="AL125" s="144">
        <f t="shared" si="93"/>
        <v>-9244</v>
      </c>
      <c r="AM125" s="144">
        <f t="shared" si="94"/>
        <v>-3298</v>
      </c>
      <c r="AN125" s="145"/>
      <c r="AO125" s="145"/>
      <c r="AP125" s="144">
        <f>H125-AE125</f>
        <v>-3569</v>
      </c>
      <c r="AQ125" s="144"/>
      <c r="AR125" s="64" t="s">
        <v>59</v>
      </c>
    </row>
    <row r="126" spans="1:44" ht="19" customHeight="1" x14ac:dyDescent="0.25">
      <c r="A126" s="301"/>
      <c r="B126" s="81" t="s">
        <v>11</v>
      </c>
      <c r="C126" s="146">
        <v>3423</v>
      </c>
      <c r="D126" s="146">
        <v>16654</v>
      </c>
      <c r="E126" s="146">
        <v>17772</v>
      </c>
      <c r="F126" s="146">
        <v>21349</v>
      </c>
      <c r="G126" s="146">
        <v>28664</v>
      </c>
      <c r="H126" s="64"/>
      <c r="I126" s="146">
        <f>SUM(C126:H126)</f>
        <v>87862</v>
      </c>
      <c r="J126" s="147">
        <f>I126/H125</f>
        <v>0.45966151351068563</v>
      </c>
      <c r="K126" s="146"/>
      <c r="L126" s="147"/>
      <c r="M126" s="146"/>
      <c r="N126" s="146"/>
      <c r="O126" s="147"/>
      <c r="P126" s="282"/>
      <c r="Q126" s="284"/>
      <c r="R126" s="286"/>
      <c r="S126" s="286"/>
      <c r="T126" s="282"/>
      <c r="U126" s="282"/>
      <c r="V126" s="249"/>
      <c r="W126" s="288"/>
      <c r="X126" s="146">
        <v>3447</v>
      </c>
      <c r="Y126" s="146">
        <v>16777</v>
      </c>
      <c r="Z126" s="146">
        <v>16549</v>
      </c>
      <c r="AA126" s="146">
        <v>17925</v>
      </c>
      <c r="AB126" s="146">
        <v>21943</v>
      </c>
      <c r="AC126" s="146">
        <f>SUM(X126:AB126)</f>
        <v>76641</v>
      </c>
      <c r="AD126" s="146"/>
      <c r="AE126" s="305"/>
      <c r="AF126" s="306"/>
      <c r="AG126" s="307"/>
      <c r="AH126" s="117" t="s">
        <v>11</v>
      </c>
      <c r="AI126" s="145">
        <f t="shared" si="90"/>
        <v>-24</v>
      </c>
      <c r="AJ126" s="145">
        <f t="shared" si="91"/>
        <v>-123</v>
      </c>
      <c r="AK126" s="145">
        <f t="shared" si="92"/>
        <v>1223</v>
      </c>
      <c r="AL126" s="145">
        <f t="shared" si="93"/>
        <v>3424</v>
      </c>
      <c r="AM126" s="145">
        <f t="shared" si="94"/>
        <v>6721</v>
      </c>
      <c r="AN126" s="145">
        <f t="shared" si="98"/>
        <v>11221</v>
      </c>
      <c r="AO126" s="145"/>
      <c r="AP126" s="144"/>
      <c r="AQ126" s="144"/>
      <c r="AR126" s="81" t="s">
        <v>11</v>
      </c>
    </row>
    <row r="127" spans="1:44" ht="19" customHeight="1" x14ac:dyDescent="0.25">
      <c r="A127" s="301"/>
      <c r="B127" s="81" t="s">
        <v>12</v>
      </c>
      <c r="C127" s="146">
        <v>3809</v>
      </c>
      <c r="D127" s="146">
        <v>17109</v>
      </c>
      <c r="E127" s="146">
        <v>18085</v>
      </c>
      <c r="F127" s="146">
        <v>24777</v>
      </c>
      <c r="G127" s="146">
        <v>39503</v>
      </c>
      <c r="H127" s="64"/>
      <c r="I127" s="146"/>
      <c r="J127" s="147"/>
      <c r="K127" s="146">
        <f>SUM(C127:I127)</f>
        <v>103283</v>
      </c>
      <c r="L127" s="147">
        <f>K127/H125</f>
        <v>0.54033848648931437</v>
      </c>
      <c r="M127" s="146"/>
      <c r="N127" s="146"/>
      <c r="O127" s="147"/>
      <c r="P127" s="282"/>
      <c r="Q127" s="284"/>
      <c r="R127" s="286"/>
      <c r="S127" s="286"/>
      <c r="T127" s="282"/>
      <c r="U127" s="282"/>
      <c r="V127" s="249"/>
      <c r="W127" s="288"/>
      <c r="X127" s="146">
        <v>2920</v>
      </c>
      <c r="Y127" s="146">
        <v>12973</v>
      </c>
      <c r="Z127" s="146">
        <v>15213</v>
      </c>
      <c r="AA127" s="146">
        <v>37445</v>
      </c>
      <c r="AB127" s="146">
        <v>49522</v>
      </c>
      <c r="AC127" s="146"/>
      <c r="AD127" s="146">
        <f>SUM(X127:AC127)</f>
        <v>118073</v>
      </c>
      <c r="AE127" s="305"/>
      <c r="AF127" s="306"/>
      <c r="AG127" s="307"/>
      <c r="AH127" s="117" t="s">
        <v>12</v>
      </c>
      <c r="AI127" s="145">
        <f t="shared" si="90"/>
        <v>889</v>
      </c>
      <c r="AJ127" s="145">
        <f t="shared" si="91"/>
        <v>4136</v>
      </c>
      <c r="AK127" s="145">
        <f t="shared" si="92"/>
        <v>2872</v>
      </c>
      <c r="AL127" s="145">
        <f t="shared" si="93"/>
        <v>-12668</v>
      </c>
      <c r="AM127" s="145">
        <f t="shared" si="94"/>
        <v>-10019</v>
      </c>
      <c r="AN127" s="145"/>
      <c r="AO127" s="145">
        <f t="shared" si="99"/>
        <v>-14790</v>
      </c>
      <c r="AP127" s="144"/>
      <c r="AQ127" s="144">
        <f t="shared" si="100"/>
        <v>53502</v>
      </c>
      <c r="AR127" s="81" t="s">
        <v>12</v>
      </c>
    </row>
    <row r="128" spans="1:44" ht="34" customHeight="1" x14ac:dyDescent="0.2">
      <c r="A128" s="148"/>
      <c r="B128" s="82"/>
      <c r="C128" s="149"/>
      <c r="D128" s="149"/>
      <c r="E128" s="149"/>
      <c r="F128" s="149"/>
      <c r="G128" s="149"/>
      <c r="H128" s="150"/>
      <c r="I128" s="149"/>
      <c r="J128" s="151"/>
      <c r="K128" s="149"/>
      <c r="L128" s="151"/>
      <c r="P128" s="152"/>
      <c r="Q128" s="153"/>
      <c r="T128" s="154"/>
      <c r="U128" s="154"/>
      <c r="V128" s="155"/>
      <c r="W128" s="148"/>
      <c r="X128" s="149"/>
      <c r="Y128" s="149"/>
      <c r="Z128" s="149"/>
      <c r="AA128" s="149"/>
      <c r="AB128" s="149"/>
      <c r="AC128" s="156">
        <f>SUM(AC3:AC127)</f>
        <v>2197097</v>
      </c>
      <c r="AD128" s="156">
        <f>SUM(AD3:AD127)</f>
        <v>2475109</v>
      </c>
      <c r="AE128" s="157">
        <f>SUM(AE3:AE127)</f>
        <v>4672206</v>
      </c>
      <c r="AF128" s="158">
        <f>SUM(AF3:AF127)</f>
        <v>19328838</v>
      </c>
      <c r="AH128" s="82"/>
      <c r="AN128" s="159">
        <f>SUM(AN2:AN127)</f>
        <v>412558</v>
      </c>
      <c r="AO128" s="159">
        <f>SUM(AO2:AO127)</f>
        <v>509970</v>
      </c>
      <c r="AP128" s="160">
        <f>SUM(AP2:AP127)</f>
        <v>922528</v>
      </c>
      <c r="AQ128" s="160">
        <f>SUM(AQ4:AQ127)</f>
        <v>2813315</v>
      </c>
      <c r="AR128" s="82"/>
    </row>
    <row r="129" spans="1:47" s="159" customFormat="1" ht="82" customHeight="1" x14ac:dyDescent="0.2">
      <c r="H129" s="156">
        <f>SUM(H3:H128)</f>
        <v>5594734</v>
      </c>
      <c r="I129" s="159">
        <f>SUM(I3:I128)</f>
        <v>2609655</v>
      </c>
      <c r="J129" s="121"/>
      <c r="K129" s="161">
        <f>SUM(K3:K128)</f>
        <v>2985079</v>
      </c>
      <c r="L129" s="121"/>
      <c r="M129" s="159">
        <f>SUM(M3:M128)</f>
        <v>485588</v>
      </c>
      <c r="N129" s="159">
        <f>SUM(N3:N128)</f>
        <v>2155240</v>
      </c>
      <c r="O129" s="121"/>
      <c r="P129" s="161">
        <f>SUM(P3:P128)</f>
        <v>22142153</v>
      </c>
      <c r="Q129" s="121"/>
      <c r="R129" s="122"/>
      <c r="S129" s="123"/>
      <c r="T129" s="162">
        <f>SUM(T3:T128)</f>
        <v>475823</v>
      </c>
      <c r="U129" s="162">
        <f>SUM(U3:U128)</f>
        <v>67476</v>
      </c>
      <c r="V129" s="163">
        <f>SUM(V3:V128)</f>
        <v>543299</v>
      </c>
      <c r="W129" s="126"/>
      <c r="X129" s="79" t="s">
        <v>71</v>
      </c>
      <c r="Y129" s="79" t="s">
        <v>72</v>
      </c>
      <c r="Z129" s="79" t="s">
        <v>73</v>
      </c>
      <c r="AA129" s="79" t="s">
        <v>74</v>
      </c>
      <c r="AB129" s="79" t="s">
        <v>75</v>
      </c>
      <c r="AC129" s="134"/>
      <c r="AD129" s="134"/>
      <c r="AE129" s="128" t="s">
        <v>67</v>
      </c>
      <c r="AF129" s="164"/>
      <c r="AG129" s="164"/>
      <c r="AH129" s="79" t="s">
        <v>0</v>
      </c>
      <c r="AI129" s="79" t="s">
        <v>128</v>
      </c>
      <c r="AJ129" s="79" t="s">
        <v>129</v>
      </c>
      <c r="AK129" s="79" t="s">
        <v>130</v>
      </c>
      <c r="AL129" s="79" t="s">
        <v>137</v>
      </c>
      <c r="AM129" s="79" t="s">
        <v>131</v>
      </c>
      <c r="AN129" s="79" t="s">
        <v>132</v>
      </c>
      <c r="AO129" s="79" t="s">
        <v>133</v>
      </c>
      <c r="AP129" s="79" t="s">
        <v>134</v>
      </c>
      <c r="AQ129" s="79" t="s">
        <v>135</v>
      </c>
      <c r="AU129" s="165"/>
    </row>
    <row r="130" spans="1:47" s="134" customFormat="1" ht="130" customHeight="1" x14ac:dyDescent="0.2">
      <c r="A130" s="79" t="s">
        <v>1</v>
      </c>
      <c r="B130" s="79" t="s">
        <v>0</v>
      </c>
      <c r="C130" s="79" t="s">
        <v>71</v>
      </c>
      <c r="D130" s="79" t="s">
        <v>72</v>
      </c>
      <c r="E130" s="79" t="s">
        <v>73</v>
      </c>
      <c r="F130" s="79" t="s">
        <v>74</v>
      </c>
      <c r="G130" s="79" t="s">
        <v>75</v>
      </c>
      <c r="H130" s="128" t="s">
        <v>67</v>
      </c>
      <c r="I130" s="79" t="s">
        <v>68</v>
      </c>
      <c r="J130" s="129" t="s">
        <v>80</v>
      </c>
      <c r="K130" s="79" t="s">
        <v>69</v>
      </c>
      <c r="L130" s="129" t="s">
        <v>81</v>
      </c>
      <c r="M130" s="79" t="s">
        <v>70</v>
      </c>
      <c r="N130" s="79" t="s">
        <v>76</v>
      </c>
      <c r="O130" s="129" t="s">
        <v>78</v>
      </c>
      <c r="P130" s="130" t="s">
        <v>77</v>
      </c>
      <c r="Q130" s="129" t="s">
        <v>79</v>
      </c>
      <c r="R130" s="131" t="s">
        <v>85</v>
      </c>
      <c r="S130" s="166" t="s">
        <v>86</v>
      </c>
      <c r="T130" s="130"/>
      <c r="U130" s="130"/>
      <c r="V130" s="167"/>
      <c r="W130" s="79" t="s">
        <v>0</v>
      </c>
      <c r="X130" s="74"/>
      <c r="Y130" s="74"/>
      <c r="Z130" s="74"/>
      <c r="AA130" s="74"/>
      <c r="AB130" s="74"/>
      <c r="AC130" s="74"/>
      <c r="AD130" s="74"/>
      <c r="AE130" s="156"/>
      <c r="AF130" s="127"/>
      <c r="AG130" s="127"/>
      <c r="AH130" s="74"/>
      <c r="AP130" s="168"/>
      <c r="AQ130" s="168"/>
      <c r="AR130" s="79"/>
    </row>
    <row r="131" spans="1:47" x14ac:dyDescent="0.25">
      <c r="AE131" s="120"/>
    </row>
    <row r="132" spans="1:47" x14ac:dyDescent="0.25">
      <c r="C132" s="74">
        <f t="shared" ref="C132:H132" si="115">SUM(C125+C122+C119+C116+C113+C110+C107+C104+C101+C96+C93+C90+C87+C84+C81+C78+C75+C72+C69+C66+C63+C60+C57+C54+C51+C48+C45+C42+C39+C36+C33+C30+C27+C24+C21+C18+C15+C12+C9+C6+C3+C100)</f>
        <v>230459</v>
      </c>
      <c r="D132" s="74">
        <f t="shared" si="115"/>
        <v>1123835</v>
      </c>
      <c r="E132" s="74">
        <f t="shared" si="115"/>
        <v>1160455</v>
      </c>
      <c r="F132" s="74">
        <f t="shared" si="115"/>
        <v>1279177</v>
      </c>
      <c r="G132" s="74">
        <f t="shared" si="115"/>
        <v>1800808</v>
      </c>
      <c r="H132" s="170">
        <f t="shared" si="115"/>
        <v>5594734</v>
      </c>
    </row>
    <row r="133" spans="1:47" x14ac:dyDescent="0.25">
      <c r="AA133" s="119"/>
      <c r="AB133" s="119"/>
    </row>
    <row r="134" spans="1:47" x14ac:dyDescent="0.25">
      <c r="D134" s="74">
        <f>SUM(F134:F135)</f>
        <v>1354294</v>
      </c>
      <c r="E134" s="74" t="s">
        <v>114</v>
      </c>
      <c r="F134" s="74">
        <v>230459</v>
      </c>
      <c r="G134" s="119">
        <f>F134/F139</f>
        <v>4.1192128169096155E-2</v>
      </c>
      <c r="AA134" s="119"/>
      <c r="AB134" s="119"/>
    </row>
    <row r="135" spans="1:47" x14ac:dyDescent="0.25">
      <c r="E135" s="74" t="s">
        <v>115</v>
      </c>
      <c r="F135" s="74">
        <v>1123835</v>
      </c>
      <c r="G135" s="119">
        <f>F135/F139</f>
        <v>0.20087371446077687</v>
      </c>
      <c r="S135" s="123">
        <f>V129/H129</f>
        <v>9.7108995709179385E-2</v>
      </c>
      <c r="AA135" s="119"/>
      <c r="AB135" s="119"/>
    </row>
    <row r="136" spans="1:47" x14ac:dyDescent="0.25">
      <c r="E136" s="74" t="s">
        <v>116</v>
      </c>
      <c r="F136" s="74">
        <v>1160455</v>
      </c>
      <c r="G136" s="119">
        <f>F136/F139</f>
        <v>0.2074191552270403</v>
      </c>
      <c r="AA136" s="119"/>
      <c r="AB136" s="119"/>
    </row>
    <row r="137" spans="1:47" x14ac:dyDescent="0.25">
      <c r="E137" s="74" t="s">
        <v>117</v>
      </c>
      <c r="F137" s="74">
        <v>1279177</v>
      </c>
      <c r="G137" s="119">
        <f>F137/F139</f>
        <v>0.22863946704168597</v>
      </c>
      <c r="AA137" s="119"/>
      <c r="AB137" s="119"/>
    </row>
    <row r="138" spans="1:47" x14ac:dyDescent="0.25">
      <c r="E138" s="74" t="s">
        <v>118</v>
      </c>
      <c r="F138" s="74">
        <v>1800808</v>
      </c>
      <c r="G138" s="119">
        <f>F138/F139</f>
        <v>0.32187553510140071</v>
      </c>
      <c r="AA138" s="139"/>
    </row>
    <row r="139" spans="1:47" x14ac:dyDescent="0.25">
      <c r="F139" s="139">
        <f>SUM(F134:F138)</f>
        <v>5594734</v>
      </c>
    </row>
    <row r="142" spans="1:47" x14ac:dyDescent="0.25">
      <c r="AA142" s="119"/>
    </row>
    <row r="143" spans="1:47" x14ac:dyDescent="0.25">
      <c r="F143" s="119"/>
    </row>
  </sheetData>
  <mergeCells count="471">
    <mergeCell ref="AI1:AQ1"/>
    <mergeCell ref="AE122:AE124"/>
    <mergeCell ref="AF122:AF124"/>
    <mergeCell ref="AG122:AG124"/>
    <mergeCell ref="AE125:AE127"/>
    <mergeCell ref="AF125:AF127"/>
    <mergeCell ref="AG125:AG127"/>
    <mergeCell ref="AE116:AE118"/>
    <mergeCell ref="AF116:AF118"/>
    <mergeCell ref="AG116:AG118"/>
    <mergeCell ref="AE119:AE121"/>
    <mergeCell ref="AF119:AF121"/>
    <mergeCell ref="AG119:AG121"/>
    <mergeCell ref="AE110:AE112"/>
    <mergeCell ref="AF110:AF112"/>
    <mergeCell ref="AG110:AG112"/>
    <mergeCell ref="AE113:AE115"/>
    <mergeCell ref="AF113:AF115"/>
    <mergeCell ref="AG113:AG115"/>
    <mergeCell ref="AE104:AE106"/>
    <mergeCell ref="AF104:AF106"/>
    <mergeCell ref="AG104:AG106"/>
    <mergeCell ref="AE107:AE109"/>
    <mergeCell ref="AF107:AF109"/>
    <mergeCell ref="AG107:AG109"/>
    <mergeCell ref="AE99:AE100"/>
    <mergeCell ref="AF99:AF100"/>
    <mergeCell ref="AG99:AG100"/>
    <mergeCell ref="AE101:AE103"/>
    <mergeCell ref="AF101:AF103"/>
    <mergeCell ref="AG101:AG103"/>
    <mergeCell ref="AE93:AE95"/>
    <mergeCell ref="AF93:AF95"/>
    <mergeCell ref="AG93:AG95"/>
    <mergeCell ref="AE96:AE98"/>
    <mergeCell ref="AF96:AF98"/>
    <mergeCell ref="AG96:AG98"/>
    <mergeCell ref="AE87:AE89"/>
    <mergeCell ref="AF87:AF89"/>
    <mergeCell ref="AG87:AG89"/>
    <mergeCell ref="AE90:AE92"/>
    <mergeCell ref="AF90:AF92"/>
    <mergeCell ref="AG90:AG92"/>
    <mergeCell ref="AE81:AE83"/>
    <mergeCell ref="AF81:AF83"/>
    <mergeCell ref="AG81:AG83"/>
    <mergeCell ref="AE84:AE86"/>
    <mergeCell ref="AF84:AF86"/>
    <mergeCell ref="AG84:AG86"/>
    <mergeCell ref="AE75:AE77"/>
    <mergeCell ref="AF75:AF77"/>
    <mergeCell ref="AG75:AG77"/>
    <mergeCell ref="AE78:AE80"/>
    <mergeCell ref="AF78:AF80"/>
    <mergeCell ref="AG78:AG80"/>
    <mergeCell ref="AE69:AE71"/>
    <mergeCell ref="AF69:AF71"/>
    <mergeCell ref="AG69:AG71"/>
    <mergeCell ref="AE72:AE74"/>
    <mergeCell ref="AF72:AF74"/>
    <mergeCell ref="AG72:AG74"/>
    <mergeCell ref="AE63:AE65"/>
    <mergeCell ref="AF63:AF65"/>
    <mergeCell ref="AG63:AG65"/>
    <mergeCell ref="AE66:AE68"/>
    <mergeCell ref="AF66:AF68"/>
    <mergeCell ref="AG66:AG68"/>
    <mergeCell ref="AE57:AE59"/>
    <mergeCell ref="AF57:AF59"/>
    <mergeCell ref="AG57:AG59"/>
    <mergeCell ref="AE60:AE62"/>
    <mergeCell ref="AF60:AF62"/>
    <mergeCell ref="AG60:AG62"/>
    <mergeCell ref="AE51:AE53"/>
    <mergeCell ref="AF51:AF53"/>
    <mergeCell ref="AG51:AG53"/>
    <mergeCell ref="AE54:AE56"/>
    <mergeCell ref="AF54:AF56"/>
    <mergeCell ref="AG54:AG56"/>
    <mergeCell ref="AE45:AE47"/>
    <mergeCell ref="AF45:AF47"/>
    <mergeCell ref="AG45:AG47"/>
    <mergeCell ref="AE48:AE50"/>
    <mergeCell ref="AF48:AF50"/>
    <mergeCell ref="AG48:AG50"/>
    <mergeCell ref="AE39:AE41"/>
    <mergeCell ref="AF39:AF41"/>
    <mergeCell ref="AG39:AG41"/>
    <mergeCell ref="AE42:AE44"/>
    <mergeCell ref="AF42:AF44"/>
    <mergeCell ref="AG42:AG44"/>
    <mergeCell ref="AE33:AE35"/>
    <mergeCell ref="AF33:AF35"/>
    <mergeCell ref="AG33:AG35"/>
    <mergeCell ref="AE36:AE38"/>
    <mergeCell ref="AF36:AF38"/>
    <mergeCell ref="AG36:AG38"/>
    <mergeCell ref="AG27:AG29"/>
    <mergeCell ref="AE30:AE32"/>
    <mergeCell ref="AF30:AF32"/>
    <mergeCell ref="AG30:AG32"/>
    <mergeCell ref="AE21:AE23"/>
    <mergeCell ref="AF21:AF23"/>
    <mergeCell ref="AG21:AG23"/>
    <mergeCell ref="AE24:AE26"/>
    <mergeCell ref="AF24:AF26"/>
    <mergeCell ref="AG24:AG26"/>
    <mergeCell ref="W122:W124"/>
    <mergeCell ref="P125:P127"/>
    <mergeCell ref="Q125:Q127"/>
    <mergeCell ref="R125:R127"/>
    <mergeCell ref="S125:S127"/>
    <mergeCell ref="T125:T127"/>
    <mergeCell ref="U125:U127"/>
    <mergeCell ref="V125:V127"/>
    <mergeCell ref="W125:W127"/>
    <mergeCell ref="P122:P124"/>
    <mergeCell ref="Q122:Q124"/>
    <mergeCell ref="R122:R124"/>
    <mergeCell ref="S122:S124"/>
    <mergeCell ref="T122:T124"/>
    <mergeCell ref="U122:U124"/>
    <mergeCell ref="W119:W121"/>
    <mergeCell ref="V113:V115"/>
    <mergeCell ref="W113:W115"/>
    <mergeCell ref="AE3:AE5"/>
    <mergeCell ref="AF3:AF5"/>
    <mergeCell ref="AG3:AG5"/>
    <mergeCell ref="AE6:AE8"/>
    <mergeCell ref="AF6:AF8"/>
    <mergeCell ref="AG6:AG8"/>
    <mergeCell ref="W116:W118"/>
    <mergeCell ref="AE15:AE17"/>
    <mergeCell ref="AF15:AF17"/>
    <mergeCell ref="AG15:AG17"/>
    <mergeCell ref="AE18:AE20"/>
    <mergeCell ref="AF18:AF20"/>
    <mergeCell ref="AG18:AG20"/>
    <mergeCell ref="AE9:AE11"/>
    <mergeCell ref="AF9:AF11"/>
    <mergeCell ref="AG9:AG11"/>
    <mergeCell ref="AE12:AE14"/>
    <mergeCell ref="AF12:AF14"/>
    <mergeCell ref="AG12:AG14"/>
    <mergeCell ref="AE27:AE29"/>
    <mergeCell ref="AF27:AF29"/>
    <mergeCell ref="A116:A127"/>
    <mergeCell ref="P116:P118"/>
    <mergeCell ref="Q116:Q118"/>
    <mergeCell ref="R116:R118"/>
    <mergeCell ref="S116:S118"/>
    <mergeCell ref="T116:T118"/>
    <mergeCell ref="U116:U118"/>
    <mergeCell ref="V116:V118"/>
    <mergeCell ref="T110:T112"/>
    <mergeCell ref="U110:U112"/>
    <mergeCell ref="V110:V112"/>
    <mergeCell ref="A101:A115"/>
    <mergeCell ref="Q119:Q121"/>
    <mergeCell ref="R119:R121"/>
    <mergeCell ref="S119:S121"/>
    <mergeCell ref="T119:T121"/>
    <mergeCell ref="U119:U121"/>
    <mergeCell ref="V119:V121"/>
    <mergeCell ref="V122:V124"/>
    <mergeCell ref="P119:P121"/>
    <mergeCell ref="W110:W112"/>
    <mergeCell ref="P113:P115"/>
    <mergeCell ref="Q113:Q115"/>
    <mergeCell ref="R113:R115"/>
    <mergeCell ref="S113:S115"/>
    <mergeCell ref="T113:T115"/>
    <mergeCell ref="U113:U115"/>
    <mergeCell ref="W104:W106"/>
    <mergeCell ref="P107:P109"/>
    <mergeCell ref="Q107:Q109"/>
    <mergeCell ref="R107:R109"/>
    <mergeCell ref="S107:S109"/>
    <mergeCell ref="T107:T109"/>
    <mergeCell ref="U107:U109"/>
    <mergeCell ref="V107:V109"/>
    <mergeCell ref="W107:W109"/>
    <mergeCell ref="P110:P112"/>
    <mergeCell ref="Q110:Q112"/>
    <mergeCell ref="R110:R112"/>
    <mergeCell ref="S110:S112"/>
    <mergeCell ref="V99:V100"/>
    <mergeCell ref="W99:W100"/>
    <mergeCell ref="U101:U103"/>
    <mergeCell ref="V101:V103"/>
    <mergeCell ref="W101:W103"/>
    <mergeCell ref="P104:P106"/>
    <mergeCell ref="Q104:Q106"/>
    <mergeCell ref="R104:R106"/>
    <mergeCell ref="S104:S106"/>
    <mergeCell ref="T104:T106"/>
    <mergeCell ref="U104:U106"/>
    <mergeCell ref="V104:V106"/>
    <mergeCell ref="P101:P103"/>
    <mergeCell ref="Q101:Q103"/>
    <mergeCell ref="R101:R103"/>
    <mergeCell ref="S101:S103"/>
    <mergeCell ref="T101:T103"/>
    <mergeCell ref="V93:V95"/>
    <mergeCell ref="W93:W95"/>
    <mergeCell ref="A96:A100"/>
    <mergeCell ref="P96:P98"/>
    <mergeCell ref="Q96:Q98"/>
    <mergeCell ref="R96:R98"/>
    <mergeCell ref="S96:S98"/>
    <mergeCell ref="T96:T98"/>
    <mergeCell ref="U96:U98"/>
    <mergeCell ref="V96:V98"/>
    <mergeCell ref="P93:P95"/>
    <mergeCell ref="Q93:Q95"/>
    <mergeCell ref="R93:R95"/>
    <mergeCell ref="S93:S95"/>
    <mergeCell ref="T93:T95"/>
    <mergeCell ref="U93:U95"/>
    <mergeCell ref="A75:A95"/>
    <mergeCell ref="W96:W98"/>
    <mergeCell ref="P99:P100"/>
    <mergeCell ref="Q99:Q100"/>
    <mergeCell ref="R99:R100"/>
    <mergeCell ref="S99:S100"/>
    <mergeCell ref="T99:T100"/>
    <mergeCell ref="U99:U100"/>
    <mergeCell ref="V87:V89"/>
    <mergeCell ref="W87:W89"/>
    <mergeCell ref="P90:P92"/>
    <mergeCell ref="Q90:Q92"/>
    <mergeCell ref="R90:R92"/>
    <mergeCell ref="S90:S92"/>
    <mergeCell ref="T90:T92"/>
    <mergeCell ref="U90:U92"/>
    <mergeCell ref="V90:V92"/>
    <mergeCell ref="W90:W92"/>
    <mergeCell ref="P87:P89"/>
    <mergeCell ref="Q87:Q89"/>
    <mergeCell ref="R87:R89"/>
    <mergeCell ref="S87:S89"/>
    <mergeCell ref="T87:T89"/>
    <mergeCell ref="U87:U89"/>
    <mergeCell ref="P84:P86"/>
    <mergeCell ref="Q84:Q86"/>
    <mergeCell ref="R84:R86"/>
    <mergeCell ref="S84:S86"/>
    <mergeCell ref="P81:P83"/>
    <mergeCell ref="Q81:Q83"/>
    <mergeCell ref="R81:R83"/>
    <mergeCell ref="S81:S83"/>
    <mergeCell ref="T81:T83"/>
    <mergeCell ref="U81:U83"/>
    <mergeCell ref="V81:V83"/>
    <mergeCell ref="W81:W83"/>
    <mergeCell ref="T84:T86"/>
    <mergeCell ref="U84:U86"/>
    <mergeCell ref="V84:V86"/>
    <mergeCell ref="W84:W86"/>
    <mergeCell ref="U75:U77"/>
    <mergeCell ref="V75:V77"/>
    <mergeCell ref="W75:W77"/>
    <mergeCell ref="P78:P80"/>
    <mergeCell ref="Q78:Q80"/>
    <mergeCell ref="R78:R80"/>
    <mergeCell ref="S78:S80"/>
    <mergeCell ref="T78:T80"/>
    <mergeCell ref="U78:U80"/>
    <mergeCell ref="V78:V80"/>
    <mergeCell ref="P75:P77"/>
    <mergeCell ref="Q75:Q77"/>
    <mergeCell ref="R75:R77"/>
    <mergeCell ref="S75:S77"/>
    <mergeCell ref="T75:T77"/>
    <mergeCell ref="W78:W80"/>
    <mergeCell ref="P69:P71"/>
    <mergeCell ref="Q69:Q71"/>
    <mergeCell ref="R69:R71"/>
    <mergeCell ref="S69:S71"/>
    <mergeCell ref="T69:T71"/>
    <mergeCell ref="U69:U71"/>
    <mergeCell ref="V69:V71"/>
    <mergeCell ref="W69:W71"/>
    <mergeCell ref="P72:P74"/>
    <mergeCell ref="Q72:Q74"/>
    <mergeCell ref="R72:R74"/>
    <mergeCell ref="S72:S74"/>
    <mergeCell ref="T72:T74"/>
    <mergeCell ref="U72:U74"/>
    <mergeCell ref="V72:V74"/>
    <mergeCell ref="W72:W74"/>
    <mergeCell ref="P63:P65"/>
    <mergeCell ref="Q63:Q65"/>
    <mergeCell ref="R63:R65"/>
    <mergeCell ref="S63:S65"/>
    <mergeCell ref="T63:T65"/>
    <mergeCell ref="U63:U65"/>
    <mergeCell ref="V63:V65"/>
    <mergeCell ref="W63:W65"/>
    <mergeCell ref="T66:T68"/>
    <mergeCell ref="U66:U68"/>
    <mergeCell ref="V66:V68"/>
    <mergeCell ref="W66:W68"/>
    <mergeCell ref="U54:U56"/>
    <mergeCell ref="V54:V56"/>
    <mergeCell ref="W54:W56"/>
    <mergeCell ref="A57:A74"/>
    <mergeCell ref="P57:P59"/>
    <mergeCell ref="Q57:Q59"/>
    <mergeCell ref="R57:R59"/>
    <mergeCell ref="S57:S59"/>
    <mergeCell ref="T57:T59"/>
    <mergeCell ref="P66:P68"/>
    <mergeCell ref="Q66:Q68"/>
    <mergeCell ref="R66:R68"/>
    <mergeCell ref="S66:S68"/>
    <mergeCell ref="U57:U59"/>
    <mergeCell ref="V57:V59"/>
    <mergeCell ref="W57:W59"/>
    <mergeCell ref="P60:P62"/>
    <mergeCell ref="Q60:Q62"/>
    <mergeCell ref="R60:R62"/>
    <mergeCell ref="S60:S62"/>
    <mergeCell ref="T60:T62"/>
    <mergeCell ref="U60:U62"/>
    <mergeCell ref="V60:V62"/>
    <mergeCell ref="W60:W62"/>
    <mergeCell ref="U45:U47"/>
    <mergeCell ref="V45:V47"/>
    <mergeCell ref="W45:W47"/>
    <mergeCell ref="T48:T50"/>
    <mergeCell ref="U48:U50"/>
    <mergeCell ref="V48:V50"/>
    <mergeCell ref="W48:W50"/>
    <mergeCell ref="P51:P53"/>
    <mergeCell ref="Q51:Q53"/>
    <mergeCell ref="R51:R53"/>
    <mergeCell ref="S51:S53"/>
    <mergeCell ref="T51:T53"/>
    <mergeCell ref="U51:U53"/>
    <mergeCell ref="V51:V53"/>
    <mergeCell ref="W51:W53"/>
    <mergeCell ref="U39:U41"/>
    <mergeCell ref="V39:V41"/>
    <mergeCell ref="W39:W41"/>
    <mergeCell ref="P42:P44"/>
    <mergeCell ref="Q42:Q44"/>
    <mergeCell ref="R42:R44"/>
    <mergeCell ref="S42:S44"/>
    <mergeCell ref="T42:T44"/>
    <mergeCell ref="U42:U44"/>
    <mergeCell ref="V42:V44"/>
    <mergeCell ref="W42:W44"/>
    <mergeCell ref="A39:A56"/>
    <mergeCell ref="P39:P41"/>
    <mergeCell ref="Q39:Q41"/>
    <mergeCell ref="R39:R41"/>
    <mergeCell ref="S39:S41"/>
    <mergeCell ref="T39:T41"/>
    <mergeCell ref="P48:P50"/>
    <mergeCell ref="Q48:Q50"/>
    <mergeCell ref="R48:R50"/>
    <mergeCell ref="S48:S50"/>
    <mergeCell ref="P45:P47"/>
    <mergeCell ref="Q45:Q47"/>
    <mergeCell ref="R45:R47"/>
    <mergeCell ref="S45:S47"/>
    <mergeCell ref="T45:T47"/>
    <mergeCell ref="P54:P56"/>
    <mergeCell ref="Q54:Q56"/>
    <mergeCell ref="R54:R56"/>
    <mergeCell ref="S54:S56"/>
    <mergeCell ref="T54:T56"/>
    <mergeCell ref="V33:V35"/>
    <mergeCell ref="W33:W35"/>
    <mergeCell ref="P36:P38"/>
    <mergeCell ref="Q36:Q38"/>
    <mergeCell ref="R36:R38"/>
    <mergeCell ref="S36:S38"/>
    <mergeCell ref="T36:T38"/>
    <mergeCell ref="U36:U38"/>
    <mergeCell ref="V36:V38"/>
    <mergeCell ref="W36:W38"/>
    <mergeCell ref="P33:P35"/>
    <mergeCell ref="Q33:Q35"/>
    <mergeCell ref="R33:R35"/>
    <mergeCell ref="S33:S35"/>
    <mergeCell ref="T33:T35"/>
    <mergeCell ref="U33:U35"/>
    <mergeCell ref="W24:W26"/>
    <mergeCell ref="V27:V29"/>
    <mergeCell ref="W27:W29"/>
    <mergeCell ref="P30:P32"/>
    <mergeCell ref="Q30:Q32"/>
    <mergeCell ref="R30:R32"/>
    <mergeCell ref="S30:S32"/>
    <mergeCell ref="T30:T32"/>
    <mergeCell ref="U30:U32"/>
    <mergeCell ref="V30:V32"/>
    <mergeCell ref="W30:W32"/>
    <mergeCell ref="P27:P29"/>
    <mergeCell ref="Q27:Q29"/>
    <mergeCell ref="R27:R29"/>
    <mergeCell ref="S27:S29"/>
    <mergeCell ref="T27:T29"/>
    <mergeCell ref="U27:U29"/>
    <mergeCell ref="V18:V20"/>
    <mergeCell ref="W18:W20"/>
    <mergeCell ref="A21:A38"/>
    <mergeCell ref="P21:P23"/>
    <mergeCell ref="Q21:Q23"/>
    <mergeCell ref="R21:R23"/>
    <mergeCell ref="S21:S23"/>
    <mergeCell ref="T21:T23"/>
    <mergeCell ref="U21:U23"/>
    <mergeCell ref="V21:V23"/>
    <mergeCell ref="P18:P20"/>
    <mergeCell ref="Q18:Q20"/>
    <mergeCell ref="R18:R20"/>
    <mergeCell ref="S18:S20"/>
    <mergeCell ref="T18:T20"/>
    <mergeCell ref="U18:U20"/>
    <mergeCell ref="W21:W23"/>
    <mergeCell ref="P24:P26"/>
    <mergeCell ref="Q24:Q26"/>
    <mergeCell ref="R24:R26"/>
    <mergeCell ref="S24:S26"/>
    <mergeCell ref="T24:T26"/>
    <mergeCell ref="U24:U26"/>
    <mergeCell ref="V24:V26"/>
    <mergeCell ref="V12:V14"/>
    <mergeCell ref="W12:W14"/>
    <mergeCell ref="P15:P17"/>
    <mergeCell ref="Q15:Q17"/>
    <mergeCell ref="R15:R17"/>
    <mergeCell ref="S15:S17"/>
    <mergeCell ref="T15:T17"/>
    <mergeCell ref="U15:U17"/>
    <mergeCell ref="V15:V17"/>
    <mergeCell ref="W15:W17"/>
    <mergeCell ref="P12:P14"/>
    <mergeCell ref="Q12:Q14"/>
    <mergeCell ref="R12:R14"/>
    <mergeCell ref="S12:S14"/>
    <mergeCell ref="T12:T14"/>
    <mergeCell ref="U12:U14"/>
    <mergeCell ref="P6:P8"/>
    <mergeCell ref="Q6:Q8"/>
    <mergeCell ref="R6:R8"/>
    <mergeCell ref="S6:S8"/>
    <mergeCell ref="T6:T8"/>
    <mergeCell ref="U6:U8"/>
    <mergeCell ref="V6:V8"/>
    <mergeCell ref="W6:W8"/>
    <mergeCell ref="P9:P11"/>
    <mergeCell ref="Q9:Q11"/>
    <mergeCell ref="R9:R11"/>
    <mergeCell ref="S9:S11"/>
    <mergeCell ref="T9:T11"/>
    <mergeCell ref="U9:U11"/>
    <mergeCell ref="V9:V11"/>
    <mergeCell ref="W9:W11"/>
    <mergeCell ref="A1:H1"/>
    <mergeCell ref="P3:P5"/>
    <mergeCell ref="Q3:Q5"/>
    <mergeCell ref="R3:R5"/>
    <mergeCell ref="S3:S5"/>
    <mergeCell ref="T3:T5"/>
    <mergeCell ref="U3:U5"/>
    <mergeCell ref="V3:V5"/>
    <mergeCell ref="W3:W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A2932-3CD9-1F4F-9D96-D178D131D46C}">
  <dimension ref="A1:AE126"/>
  <sheetViews>
    <sheetView topLeftCell="A24" zoomScale="110" zoomScaleNormal="110" workbookViewId="0">
      <selection activeCell="Y21" sqref="Y21"/>
    </sheetView>
  </sheetViews>
  <sheetFormatPr baseColWidth="10" defaultRowHeight="16" x14ac:dyDescent="0.2"/>
  <cols>
    <col min="1" max="1" width="10.83203125" style="15"/>
    <col min="2" max="2" width="13.33203125" style="16" customWidth="1"/>
    <col min="3" max="5" width="10.83203125" style="16"/>
    <col min="6" max="6" width="12" style="16" bestFit="1" customWidth="1"/>
    <col min="7" max="7" width="10.83203125" style="16"/>
    <col min="8" max="8" width="2.33203125" style="16" customWidth="1"/>
    <col min="9" max="9" width="18.83203125" style="16" customWidth="1"/>
    <col min="10" max="10" width="2.1640625" style="16" customWidth="1"/>
    <col min="11" max="13" width="10.83203125" style="16"/>
    <col min="14" max="14" width="2.33203125" style="16" customWidth="1"/>
    <col min="15" max="15" width="11.1640625" style="16" customWidth="1"/>
    <col min="16" max="16" width="17.33203125" style="16" customWidth="1"/>
    <col min="17" max="17" width="2.5" style="16" customWidth="1"/>
    <col min="18" max="19" width="17.33203125" style="16" customWidth="1"/>
    <col min="20" max="20" width="17.33203125" style="61" customWidth="1"/>
    <col min="21" max="21" width="10.33203125" style="61" customWidth="1"/>
    <col min="22" max="22" width="10.5" style="61" customWidth="1"/>
    <col min="23" max="23" width="17.33203125" style="61" customWidth="1"/>
    <col min="24" max="25" width="10.33203125" style="61" customWidth="1"/>
    <col min="26" max="26" width="17.33203125" style="61" customWidth="1"/>
    <col min="27" max="27" width="10.33203125" style="61" customWidth="1"/>
    <col min="28" max="28" width="9.1640625" style="61" customWidth="1"/>
    <col min="29" max="29" width="25.5" style="16" customWidth="1"/>
    <col min="30" max="30" width="10.83203125" style="16"/>
    <col min="31" max="31" width="22" style="16" customWidth="1"/>
    <col min="32" max="16384" width="10.83203125" style="16"/>
  </cols>
  <sheetData>
    <row r="1" spans="1:29" ht="44" customHeight="1" x14ac:dyDescent="0.2">
      <c r="A1" s="318" t="s">
        <v>141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9"/>
      <c r="R1" s="14"/>
      <c r="S1" s="14"/>
      <c r="T1" s="320"/>
      <c r="U1" s="204"/>
      <c r="V1" s="204"/>
      <c r="W1" s="204" t="s">
        <v>142</v>
      </c>
      <c r="X1" s="204"/>
      <c r="Y1" s="204"/>
      <c r="Z1" s="204" t="s">
        <v>143</v>
      </c>
      <c r="AA1" s="204"/>
      <c r="AB1" s="204"/>
      <c r="AC1" s="14"/>
    </row>
    <row r="2" spans="1:29" ht="44" customHeight="1" x14ac:dyDescent="0.2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14"/>
      <c r="S2" s="14"/>
      <c r="T2" s="204" t="s">
        <v>144</v>
      </c>
      <c r="U2" s="204"/>
      <c r="V2" s="204"/>
      <c r="W2" s="204">
        <v>230459</v>
      </c>
      <c r="X2" s="204"/>
      <c r="Y2" s="204"/>
      <c r="Z2" s="204">
        <v>213203</v>
      </c>
      <c r="AA2" s="204"/>
      <c r="AB2" s="204"/>
      <c r="AC2" s="14"/>
    </row>
    <row r="3" spans="1:29" ht="44" customHeight="1" x14ac:dyDescent="0.2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9"/>
      <c r="R3" s="14"/>
      <c r="S3" s="14"/>
      <c r="T3" s="204" t="s">
        <v>145</v>
      </c>
      <c r="U3" s="204"/>
      <c r="V3" s="204"/>
      <c r="W3" s="204">
        <v>1123835</v>
      </c>
      <c r="X3" s="204"/>
      <c r="Y3" s="204"/>
      <c r="Z3" s="204">
        <v>1025575</v>
      </c>
      <c r="AA3" s="204"/>
      <c r="AB3" s="204"/>
      <c r="AC3" s="14"/>
    </row>
    <row r="4" spans="1:29" ht="46" customHeight="1" x14ac:dyDescent="0.2">
      <c r="A4" s="204" t="s">
        <v>146</v>
      </c>
      <c r="B4" s="310" t="s">
        <v>147</v>
      </c>
      <c r="C4" s="310"/>
      <c r="D4" s="310"/>
      <c r="E4" s="310"/>
      <c r="F4" s="310"/>
      <c r="G4" s="310"/>
      <c r="H4" s="311"/>
      <c r="I4" s="312" t="s">
        <v>148</v>
      </c>
      <c r="J4" s="313"/>
      <c r="K4" s="312" t="s">
        <v>149</v>
      </c>
      <c r="L4" s="312"/>
      <c r="M4" s="312"/>
      <c r="N4" s="314"/>
      <c r="O4" s="317" t="s">
        <v>150</v>
      </c>
      <c r="P4" s="317"/>
      <c r="Q4" s="319"/>
      <c r="R4" s="14"/>
      <c r="S4" s="14"/>
      <c r="T4" s="204" t="s">
        <v>151</v>
      </c>
      <c r="U4" s="204"/>
      <c r="V4" s="204"/>
      <c r="W4" s="204">
        <v>1160455</v>
      </c>
      <c r="X4" s="204"/>
      <c r="Y4" s="204"/>
      <c r="Z4" s="204">
        <v>1007842</v>
      </c>
      <c r="AA4" s="204"/>
      <c r="AB4" s="204"/>
      <c r="AC4" s="90"/>
    </row>
    <row r="5" spans="1:29" ht="40" customHeight="1" x14ac:dyDescent="0.2">
      <c r="A5" s="204"/>
      <c r="B5" s="321" t="s">
        <v>152</v>
      </c>
      <c r="C5" s="321"/>
      <c r="D5" s="321"/>
      <c r="E5" s="321"/>
      <c r="F5" s="321" t="s">
        <v>153</v>
      </c>
      <c r="G5" s="321"/>
      <c r="H5" s="311"/>
      <c r="I5" s="312"/>
      <c r="J5" s="313"/>
      <c r="K5" s="312"/>
      <c r="L5" s="312"/>
      <c r="M5" s="312"/>
      <c r="N5" s="314"/>
      <c r="O5" s="317"/>
      <c r="P5" s="317"/>
      <c r="Q5" s="319"/>
      <c r="R5" s="14"/>
      <c r="S5" s="14"/>
      <c r="T5" s="204" t="s">
        <v>154</v>
      </c>
      <c r="U5" s="204"/>
      <c r="V5" s="204"/>
      <c r="W5" s="204">
        <v>1279177</v>
      </c>
      <c r="X5" s="204"/>
      <c r="Y5" s="204"/>
      <c r="Z5" s="204">
        <v>1054739</v>
      </c>
      <c r="AA5" s="204"/>
      <c r="AB5" s="204"/>
      <c r="AC5" s="90"/>
    </row>
    <row r="6" spans="1:29" ht="40" customHeight="1" x14ac:dyDescent="0.2">
      <c r="A6" s="204"/>
      <c r="B6" s="321"/>
      <c r="C6" s="321"/>
      <c r="D6" s="321"/>
      <c r="E6" s="321"/>
      <c r="F6" s="321"/>
      <c r="G6" s="321"/>
      <c r="H6" s="311"/>
      <c r="I6" s="312"/>
      <c r="J6" s="313"/>
      <c r="K6" s="312"/>
      <c r="L6" s="312"/>
      <c r="M6" s="312"/>
      <c r="N6" s="314"/>
      <c r="O6" s="317"/>
      <c r="P6" s="317"/>
      <c r="Q6" s="319"/>
      <c r="R6" s="14"/>
      <c r="S6" s="14"/>
      <c r="T6" s="204" t="s">
        <v>155</v>
      </c>
      <c r="U6" s="204"/>
      <c r="V6" s="204"/>
      <c r="W6" s="204">
        <v>1800808</v>
      </c>
      <c r="X6" s="204"/>
      <c r="Y6" s="204"/>
      <c r="Z6" s="204">
        <v>1370847</v>
      </c>
      <c r="AA6" s="204"/>
      <c r="AB6" s="204"/>
      <c r="AC6" s="90"/>
    </row>
    <row r="7" spans="1:29" ht="71" customHeight="1" x14ac:dyDescent="0.2">
      <c r="A7" s="204"/>
      <c r="B7" s="314" t="s">
        <v>156</v>
      </c>
      <c r="C7" s="314"/>
      <c r="D7" s="314" t="s">
        <v>157</v>
      </c>
      <c r="E7" s="314"/>
      <c r="F7" s="321"/>
      <c r="G7" s="321"/>
      <c r="H7" s="311"/>
      <c r="I7" s="312"/>
      <c r="J7" s="313"/>
      <c r="K7" s="312"/>
      <c r="L7" s="312"/>
      <c r="M7" s="312"/>
      <c r="N7" s="315"/>
      <c r="O7" s="330" t="s">
        <v>146</v>
      </c>
      <c r="P7" s="331" t="s">
        <v>158</v>
      </c>
      <c r="Q7" s="319"/>
      <c r="R7" s="204" t="s">
        <v>159</v>
      </c>
      <c r="S7" s="314" t="s">
        <v>160</v>
      </c>
      <c r="T7" s="326" t="s">
        <v>161</v>
      </c>
      <c r="U7" s="326" t="s">
        <v>162</v>
      </c>
      <c r="V7" s="326" t="s">
        <v>163</v>
      </c>
      <c r="W7" s="327" t="s">
        <v>164</v>
      </c>
      <c r="X7" s="327" t="s">
        <v>162</v>
      </c>
      <c r="Y7" s="327" t="s">
        <v>163</v>
      </c>
      <c r="Z7" s="322" t="s">
        <v>165</v>
      </c>
      <c r="AA7" s="322" t="s">
        <v>162</v>
      </c>
      <c r="AB7" s="322" t="s">
        <v>163</v>
      </c>
      <c r="AC7" s="323"/>
    </row>
    <row r="8" spans="1:29" s="92" customFormat="1" ht="104" customHeight="1" x14ac:dyDescent="0.2">
      <c r="A8" s="204"/>
      <c r="B8" s="91" t="s">
        <v>166</v>
      </c>
      <c r="C8" s="91" t="s">
        <v>167</v>
      </c>
      <c r="D8" s="91" t="s">
        <v>168</v>
      </c>
      <c r="E8" s="91" t="s">
        <v>169</v>
      </c>
      <c r="F8" s="91" t="s">
        <v>170</v>
      </c>
      <c r="G8" s="91" t="s">
        <v>171</v>
      </c>
      <c r="H8" s="311"/>
      <c r="I8" s="312"/>
      <c r="J8" s="313"/>
      <c r="K8" s="91" t="s">
        <v>172</v>
      </c>
      <c r="L8" s="91" t="s">
        <v>173</v>
      </c>
      <c r="M8" s="91" t="s">
        <v>174</v>
      </c>
      <c r="N8" s="315"/>
      <c r="O8" s="330"/>
      <c r="P8" s="331"/>
      <c r="Q8" s="319"/>
      <c r="R8" s="204"/>
      <c r="S8" s="314"/>
      <c r="T8" s="326"/>
      <c r="U8" s="326"/>
      <c r="V8" s="326"/>
      <c r="W8" s="327"/>
      <c r="X8" s="327"/>
      <c r="Y8" s="327"/>
      <c r="Z8" s="322"/>
      <c r="AA8" s="322"/>
      <c r="AB8" s="322"/>
      <c r="AC8" s="323"/>
    </row>
    <row r="9" spans="1:29" x14ac:dyDescent="0.2">
      <c r="A9" s="6" t="s">
        <v>71</v>
      </c>
      <c r="B9" s="93">
        <v>4309</v>
      </c>
      <c r="C9" s="93">
        <v>147362</v>
      </c>
      <c r="D9" s="93">
        <v>407</v>
      </c>
      <c r="E9" s="93">
        <v>2061</v>
      </c>
      <c r="F9" s="93">
        <v>31712</v>
      </c>
      <c r="G9" s="93">
        <v>7867</v>
      </c>
      <c r="H9" s="311"/>
      <c r="I9" s="94">
        <v>12</v>
      </c>
      <c r="J9" s="313"/>
      <c r="K9" s="5"/>
      <c r="L9" s="5"/>
      <c r="M9" s="5"/>
      <c r="N9" s="315"/>
      <c r="O9" s="25" t="s">
        <v>71</v>
      </c>
      <c r="P9" s="26">
        <f t="shared" ref="P9:P16" si="0">SUM(B9:N9)</f>
        <v>193730</v>
      </c>
      <c r="Q9" s="319"/>
      <c r="R9" s="73" t="s">
        <v>71</v>
      </c>
      <c r="S9" s="73">
        <f>T9+W9</f>
        <v>193730</v>
      </c>
      <c r="T9" s="56">
        <f>SUM(B9:G9)</f>
        <v>193718</v>
      </c>
      <c r="U9" s="116">
        <f>T9/W2</f>
        <v>0.8405746792271076</v>
      </c>
      <c r="V9" s="116">
        <f>T9/Z2</f>
        <v>0.90860822783919548</v>
      </c>
      <c r="W9" s="56">
        <v>12</v>
      </c>
      <c r="X9" s="116">
        <f>W9/W2</f>
        <v>5.206999943590834E-5</v>
      </c>
      <c r="Y9" s="116">
        <f>W9/Z2</f>
        <v>5.6284386242219853E-5</v>
      </c>
      <c r="Z9" s="56"/>
      <c r="AA9" s="116"/>
      <c r="AB9" s="116"/>
    </row>
    <row r="10" spans="1:29" x14ac:dyDescent="0.2">
      <c r="A10" s="6" t="s">
        <v>175</v>
      </c>
      <c r="B10" s="5"/>
      <c r="C10" s="94">
        <v>21365</v>
      </c>
      <c r="D10" s="5"/>
      <c r="E10" s="94">
        <v>1656</v>
      </c>
      <c r="F10" s="94">
        <v>119437</v>
      </c>
      <c r="G10" s="94">
        <v>28611</v>
      </c>
      <c r="H10" s="311"/>
      <c r="I10" s="94">
        <v>1623</v>
      </c>
      <c r="J10" s="313"/>
      <c r="K10" s="5"/>
      <c r="L10" s="5"/>
      <c r="M10" s="5"/>
      <c r="N10" s="315"/>
      <c r="O10" s="25" t="s">
        <v>175</v>
      </c>
      <c r="P10" s="26">
        <f t="shared" si="0"/>
        <v>172692</v>
      </c>
      <c r="Q10" s="319"/>
      <c r="R10" s="73" t="s">
        <v>72</v>
      </c>
      <c r="S10" s="73">
        <f>T10+W10+Z10</f>
        <v>816732</v>
      </c>
      <c r="T10" s="56">
        <f>SUM(B10:G14)</f>
        <v>639466</v>
      </c>
      <c r="U10" s="116">
        <f>T10/W3</f>
        <v>0.56900345691315901</v>
      </c>
      <c r="V10" s="116">
        <f>T10/Z3</f>
        <v>0.62351948906710875</v>
      </c>
      <c r="W10" s="56">
        <f>I10+I11+I12+I13</f>
        <v>92465</v>
      </c>
      <c r="X10" s="116">
        <f>W10/W3</f>
        <v>8.2276312803925847E-2</v>
      </c>
      <c r="Y10" s="116">
        <f>W10/Z3</f>
        <v>9.015917899714794E-2</v>
      </c>
      <c r="Z10" s="56">
        <f>SUM(K13:K14)</f>
        <v>84801</v>
      </c>
      <c r="AA10" s="116">
        <f>Z10/W3</f>
        <v>7.545680638171974E-2</v>
      </c>
      <c r="AB10" s="116">
        <f>Z10/Z3</f>
        <v>8.2686297930429267E-2</v>
      </c>
    </row>
    <row r="11" spans="1:29" x14ac:dyDescent="0.2">
      <c r="A11" s="6" t="s">
        <v>176</v>
      </c>
      <c r="B11" s="5"/>
      <c r="C11" s="94">
        <v>16019</v>
      </c>
      <c r="D11" s="5"/>
      <c r="E11" s="94">
        <v>1171</v>
      </c>
      <c r="F11" s="94">
        <v>129685</v>
      </c>
      <c r="G11" s="94">
        <v>29080</v>
      </c>
      <c r="H11" s="311"/>
      <c r="I11" s="94">
        <v>8189</v>
      </c>
      <c r="J11" s="313"/>
      <c r="K11" s="5"/>
      <c r="L11" s="5"/>
      <c r="M11" s="5"/>
      <c r="N11" s="315"/>
      <c r="O11" s="25" t="s">
        <v>176</v>
      </c>
      <c r="P11" s="26">
        <f t="shared" si="0"/>
        <v>184144</v>
      </c>
      <c r="Q11" s="319"/>
      <c r="R11" s="73" t="s">
        <v>73</v>
      </c>
      <c r="S11" s="73">
        <f>T11+Z11</f>
        <v>384457</v>
      </c>
      <c r="T11" s="56">
        <f>SUM(B15:G16)</f>
        <v>81736</v>
      </c>
      <c r="U11" s="116">
        <f>T11/W4</f>
        <v>7.0434441662968403E-2</v>
      </c>
      <c r="V11" s="116">
        <f>T11/Z4</f>
        <v>8.1100013692622458E-2</v>
      </c>
      <c r="W11" s="56"/>
      <c r="X11" s="116"/>
      <c r="Y11" s="116"/>
      <c r="Z11" s="56">
        <f>SUM(K15:M19)</f>
        <v>302721</v>
      </c>
      <c r="AA11" s="116">
        <f>Z11/W4</f>
        <v>0.26086405763256654</v>
      </c>
      <c r="AB11" s="116">
        <f>Z11/Z4</f>
        <v>0.30036553348639966</v>
      </c>
    </row>
    <row r="12" spans="1:29" x14ac:dyDescent="0.2">
      <c r="A12" s="6" t="s">
        <v>177</v>
      </c>
      <c r="B12" s="5"/>
      <c r="C12" s="5"/>
      <c r="D12" s="5"/>
      <c r="E12" s="94">
        <v>788</v>
      </c>
      <c r="F12" s="94">
        <v>130885</v>
      </c>
      <c r="G12" s="94">
        <v>23511</v>
      </c>
      <c r="H12" s="311"/>
      <c r="I12" s="94">
        <v>9507</v>
      </c>
      <c r="J12" s="313"/>
      <c r="K12" s="5"/>
      <c r="L12" s="5"/>
      <c r="M12" s="5"/>
      <c r="N12" s="315"/>
      <c r="O12" s="25" t="s">
        <v>177</v>
      </c>
      <c r="P12" s="26">
        <f t="shared" si="0"/>
        <v>164691</v>
      </c>
      <c r="Q12" s="319"/>
      <c r="R12" s="73" t="s">
        <v>74</v>
      </c>
      <c r="S12" s="73">
        <f>Z12</f>
        <v>64687</v>
      </c>
      <c r="T12" s="56"/>
      <c r="U12" s="56"/>
      <c r="V12" s="56"/>
      <c r="W12" s="56"/>
      <c r="X12" s="56"/>
      <c r="Y12" s="56"/>
      <c r="Z12" s="56">
        <f>SUM(K20:M24)</f>
        <v>64687</v>
      </c>
      <c r="AA12" s="116">
        <f>Z12/W5</f>
        <v>5.0569233186650478E-2</v>
      </c>
      <c r="AB12" s="116">
        <f>Z12/Z5</f>
        <v>6.1329864544688306E-2</v>
      </c>
    </row>
    <row r="13" spans="1:29" x14ac:dyDescent="0.2">
      <c r="A13" s="6" t="s">
        <v>178</v>
      </c>
      <c r="B13" s="5"/>
      <c r="C13" s="5"/>
      <c r="D13" s="5"/>
      <c r="E13" s="94">
        <v>732</v>
      </c>
      <c r="F13" s="94">
        <v>106982</v>
      </c>
      <c r="G13" s="94">
        <v>8028</v>
      </c>
      <c r="H13" s="311"/>
      <c r="I13" s="94">
        <v>73146</v>
      </c>
      <c r="J13" s="313"/>
      <c r="K13" s="94">
        <v>15353</v>
      </c>
      <c r="L13" s="5"/>
      <c r="M13" s="5"/>
      <c r="N13" s="315"/>
      <c r="O13" s="25" t="s">
        <v>178</v>
      </c>
      <c r="P13" s="26">
        <f t="shared" si="0"/>
        <v>204241</v>
      </c>
      <c r="Q13" s="319"/>
      <c r="R13" s="6" t="s">
        <v>75</v>
      </c>
      <c r="S13" s="6">
        <f>Z13</f>
        <v>31039</v>
      </c>
      <c r="T13" s="70"/>
      <c r="U13" s="70"/>
      <c r="V13" s="70"/>
      <c r="W13" s="70"/>
      <c r="X13" s="70"/>
      <c r="Y13" s="70"/>
      <c r="Z13" s="70">
        <f>SUM(K25:M25)</f>
        <v>31039</v>
      </c>
      <c r="AA13" s="95">
        <f>Z13/W6</f>
        <v>1.7236151771871294E-2</v>
      </c>
      <c r="AB13" s="95">
        <f>Z13/Z6</f>
        <v>2.2642205877096422E-2</v>
      </c>
    </row>
    <row r="14" spans="1:29" x14ac:dyDescent="0.2">
      <c r="A14" s="6" t="s">
        <v>179</v>
      </c>
      <c r="B14" s="5"/>
      <c r="C14" s="5"/>
      <c r="D14" s="5"/>
      <c r="E14" s="5"/>
      <c r="F14" s="94">
        <v>19223</v>
      </c>
      <c r="G14" s="94">
        <v>2293</v>
      </c>
      <c r="H14" s="311"/>
      <c r="I14" s="5"/>
      <c r="J14" s="313"/>
      <c r="K14" s="94">
        <v>69448</v>
      </c>
      <c r="L14" s="5"/>
      <c r="M14" s="5"/>
      <c r="N14" s="315"/>
      <c r="O14" s="25" t="s">
        <v>179</v>
      </c>
      <c r="P14" s="26">
        <f t="shared" si="0"/>
        <v>90964</v>
      </c>
      <c r="Q14" s="319"/>
      <c r="R14" s="15"/>
      <c r="S14" s="15"/>
    </row>
    <row r="15" spans="1:29" x14ac:dyDescent="0.2">
      <c r="A15" s="6" t="s">
        <v>180</v>
      </c>
      <c r="B15" s="5"/>
      <c r="C15" s="5"/>
      <c r="D15" s="5"/>
      <c r="E15" s="5"/>
      <c r="F15" s="94">
        <v>6460</v>
      </c>
      <c r="G15" s="94">
        <v>729</v>
      </c>
      <c r="H15" s="311"/>
      <c r="I15" s="5"/>
      <c r="J15" s="313"/>
      <c r="K15" s="94">
        <v>75318</v>
      </c>
      <c r="L15" s="5"/>
      <c r="M15" s="5"/>
      <c r="N15" s="315"/>
      <c r="O15" s="25" t="s">
        <v>180</v>
      </c>
      <c r="P15" s="26">
        <f t="shared" si="0"/>
        <v>82507</v>
      </c>
      <c r="Q15" s="319"/>
    </row>
    <row r="16" spans="1:29" x14ac:dyDescent="0.2">
      <c r="A16" s="6" t="s">
        <v>181</v>
      </c>
      <c r="B16" s="5"/>
      <c r="C16" s="5"/>
      <c r="D16" s="5"/>
      <c r="E16" s="5"/>
      <c r="F16" s="94">
        <v>73891</v>
      </c>
      <c r="G16" s="94">
        <v>656</v>
      </c>
      <c r="H16" s="311"/>
      <c r="I16" s="5"/>
      <c r="J16" s="313"/>
      <c r="K16" s="94">
        <v>71117</v>
      </c>
      <c r="L16" s="94">
        <v>3968</v>
      </c>
      <c r="M16" s="5"/>
      <c r="N16" s="315"/>
      <c r="O16" s="25" t="s">
        <v>181</v>
      </c>
      <c r="P16" s="26">
        <f t="shared" si="0"/>
        <v>149632</v>
      </c>
      <c r="Q16" s="319"/>
    </row>
    <row r="17" spans="1:31" x14ac:dyDescent="0.2">
      <c r="A17" s="6" t="s">
        <v>182</v>
      </c>
      <c r="B17" s="5"/>
      <c r="C17" s="5"/>
      <c r="D17" s="5"/>
      <c r="E17" s="5"/>
      <c r="F17" s="5"/>
      <c r="G17" s="5"/>
      <c r="H17" s="311"/>
      <c r="I17" s="5"/>
      <c r="J17" s="313"/>
      <c r="K17" s="94">
        <v>45530</v>
      </c>
      <c r="L17" s="94">
        <v>18156</v>
      </c>
      <c r="M17" s="5"/>
      <c r="N17" s="315"/>
      <c r="O17" s="25" t="s">
        <v>182</v>
      </c>
      <c r="P17" s="26">
        <f t="shared" ref="P17:P25" si="1">SUM(K17:N17)</f>
        <v>63686</v>
      </c>
      <c r="Q17" s="319"/>
    </row>
    <row r="18" spans="1:31" x14ac:dyDescent="0.2">
      <c r="A18" s="6" t="s">
        <v>183</v>
      </c>
      <c r="B18" s="5"/>
      <c r="C18" s="5"/>
      <c r="D18" s="5"/>
      <c r="E18" s="5"/>
      <c r="F18" s="5"/>
      <c r="G18" s="5"/>
      <c r="H18" s="311"/>
      <c r="I18" s="5"/>
      <c r="J18" s="313"/>
      <c r="K18" s="94">
        <v>25346</v>
      </c>
      <c r="L18" s="94">
        <v>26662</v>
      </c>
      <c r="M18" s="94">
        <v>96</v>
      </c>
      <c r="N18" s="315"/>
      <c r="O18" s="25" t="s">
        <v>183</v>
      </c>
      <c r="P18" s="96">
        <f t="shared" si="1"/>
        <v>52104</v>
      </c>
      <c r="Q18" s="319"/>
      <c r="R18" s="97"/>
      <c r="T18" s="98"/>
      <c r="AC18" s="97"/>
    </row>
    <row r="19" spans="1:31" x14ac:dyDescent="0.2">
      <c r="A19" s="6" t="s">
        <v>184</v>
      </c>
      <c r="B19" s="5"/>
      <c r="C19" s="5"/>
      <c r="D19" s="5"/>
      <c r="E19" s="5"/>
      <c r="F19" s="5"/>
      <c r="G19" s="5"/>
      <c r="H19" s="311"/>
      <c r="I19" s="5"/>
      <c r="J19" s="313"/>
      <c r="K19" s="94">
        <v>19073</v>
      </c>
      <c r="L19" s="94">
        <v>16881</v>
      </c>
      <c r="M19" s="94">
        <v>574</v>
      </c>
      <c r="N19" s="315"/>
      <c r="O19" s="25" t="s">
        <v>184</v>
      </c>
      <c r="P19" s="96">
        <f t="shared" si="1"/>
        <v>36528</v>
      </c>
      <c r="Q19" s="319"/>
      <c r="R19" s="99"/>
      <c r="T19" s="100"/>
      <c r="AC19" s="97"/>
    </row>
    <row r="20" spans="1:31" x14ac:dyDescent="0.2">
      <c r="A20" s="6" t="s">
        <v>185</v>
      </c>
      <c r="B20" s="5"/>
      <c r="C20" s="5"/>
      <c r="D20" s="5"/>
      <c r="E20" s="5"/>
      <c r="F20" s="5"/>
      <c r="G20" s="5"/>
      <c r="H20" s="311"/>
      <c r="I20" s="5"/>
      <c r="J20" s="313"/>
      <c r="K20" s="94">
        <v>11726</v>
      </c>
      <c r="L20" s="94">
        <v>7461</v>
      </c>
      <c r="M20" s="94">
        <v>1300</v>
      </c>
      <c r="N20" s="315"/>
      <c r="O20" s="25" t="s">
        <v>185</v>
      </c>
      <c r="P20" s="96">
        <f t="shared" si="1"/>
        <v>20487</v>
      </c>
      <c r="Q20" s="319"/>
      <c r="R20" s="101"/>
      <c r="T20" s="100"/>
      <c r="AC20" s="97"/>
    </row>
    <row r="21" spans="1:31" x14ac:dyDescent="0.2">
      <c r="A21" s="6" t="s">
        <v>186</v>
      </c>
      <c r="B21" s="5"/>
      <c r="C21" s="5"/>
      <c r="D21" s="5"/>
      <c r="E21" s="5"/>
      <c r="F21" s="5"/>
      <c r="G21" s="5"/>
      <c r="H21" s="311"/>
      <c r="I21" s="5"/>
      <c r="J21" s="313"/>
      <c r="K21" s="94">
        <v>8203</v>
      </c>
      <c r="L21" s="94">
        <v>4259</v>
      </c>
      <c r="M21" s="94">
        <v>1701</v>
      </c>
      <c r="N21" s="315"/>
      <c r="O21" s="25" t="s">
        <v>186</v>
      </c>
      <c r="P21" s="96">
        <f t="shared" si="1"/>
        <v>14163</v>
      </c>
      <c r="Q21" s="319"/>
      <c r="R21" s="57"/>
      <c r="T21" s="16"/>
      <c r="AC21" s="97"/>
    </row>
    <row r="22" spans="1:31" x14ac:dyDescent="0.2">
      <c r="A22" s="6" t="s">
        <v>187</v>
      </c>
      <c r="B22" s="5"/>
      <c r="C22" s="5"/>
      <c r="D22" s="5"/>
      <c r="E22" s="5"/>
      <c r="F22" s="5"/>
      <c r="G22" s="5"/>
      <c r="H22" s="311"/>
      <c r="I22" s="5"/>
      <c r="J22" s="313"/>
      <c r="K22" s="94">
        <v>6476</v>
      </c>
      <c r="L22" s="94">
        <v>3123</v>
      </c>
      <c r="M22" s="94">
        <v>1579</v>
      </c>
      <c r="N22" s="315"/>
      <c r="O22" s="25" t="s">
        <v>187</v>
      </c>
      <c r="P22" s="96">
        <f t="shared" si="1"/>
        <v>11178</v>
      </c>
      <c r="Q22" s="319"/>
      <c r="R22" s="97"/>
      <c r="S22" s="97"/>
      <c r="AC22" s="97"/>
    </row>
    <row r="23" spans="1:31" x14ac:dyDescent="0.2">
      <c r="A23" s="6" t="s">
        <v>188</v>
      </c>
      <c r="B23" s="5"/>
      <c r="C23" s="5"/>
      <c r="D23" s="5"/>
      <c r="E23" s="5"/>
      <c r="F23" s="5"/>
      <c r="G23" s="5"/>
      <c r="H23" s="311"/>
      <c r="I23" s="5"/>
      <c r="J23" s="313"/>
      <c r="K23" s="94">
        <v>5602</v>
      </c>
      <c r="L23" s="94">
        <v>2471</v>
      </c>
      <c r="M23" s="94">
        <v>1623</v>
      </c>
      <c r="N23" s="315"/>
      <c r="O23" s="25" t="s">
        <v>188</v>
      </c>
      <c r="P23" s="96">
        <f t="shared" si="1"/>
        <v>9696</v>
      </c>
      <c r="Q23" s="319"/>
      <c r="R23" s="97"/>
      <c r="S23" s="97"/>
      <c r="AC23" s="97"/>
    </row>
    <row r="24" spans="1:31" x14ac:dyDescent="0.2">
      <c r="A24" s="6" t="s">
        <v>189</v>
      </c>
      <c r="B24" s="5"/>
      <c r="C24" s="5"/>
      <c r="D24" s="5"/>
      <c r="E24" s="5"/>
      <c r="F24" s="5"/>
      <c r="G24" s="5"/>
      <c r="H24" s="311"/>
      <c r="I24" s="5"/>
      <c r="J24" s="313"/>
      <c r="K24" s="94">
        <v>5179</v>
      </c>
      <c r="L24" s="94">
        <v>2343</v>
      </c>
      <c r="M24" s="94">
        <v>1641</v>
      </c>
      <c r="N24" s="315"/>
      <c r="O24" s="25" t="s">
        <v>189</v>
      </c>
      <c r="P24" s="96">
        <f t="shared" si="1"/>
        <v>9163</v>
      </c>
      <c r="Q24" s="319"/>
      <c r="R24" s="97"/>
      <c r="S24" s="97"/>
      <c r="AC24" s="97"/>
    </row>
    <row r="25" spans="1:31" x14ac:dyDescent="0.2">
      <c r="A25" s="6" t="s">
        <v>75</v>
      </c>
      <c r="B25" s="5"/>
      <c r="C25" s="5"/>
      <c r="D25" s="5"/>
      <c r="E25" s="5"/>
      <c r="F25" s="5"/>
      <c r="G25" s="5"/>
      <c r="H25" s="311"/>
      <c r="I25" s="5"/>
      <c r="J25" s="313"/>
      <c r="K25" s="94">
        <v>17730</v>
      </c>
      <c r="L25" s="94">
        <v>8494</v>
      </c>
      <c r="M25" s="94">
        <v>4815</v>
      </c>
      <c r="N25" s="315"/>
      <c r="O25" s="25" t="s">
        <v>75</v>
      </c>
      <c r="P25" s="96">
        <f t="shared" si="1"/>
        <v>31039</v>
      </c>
      <c r="Q25" s="319"/>
      <c r="R25" s="97"/>
      <c r="S25" s="97"/>
      <c r="AC25" s="97"/>
      <c r="AE25" s="98"/>
    </row>
    <row r="26" spans="1:31" x14ac:dyDescent="0.2">
      <c r="A26" s="6" t="s">
        <v>190</v>
      </c>
      <c r="B26" s="5"/>
      <c r="C26" s="5"/>
      <c r="D26" s="5"/>
      <c r="E26" s="5"/>
      <c r="F26" s="5"/>
      <c r="G26" s="5"/>
      <c r="H26" s="311"/>
      <c r="I26" s="5"/>
      <c r="J26" s="313"/>
      <c r="K26" s="94">
        <v>31272</v>
      </c>
      <c r="L26" s="94">
        <v>20132</v>
      </c>
      <c r="M26" s="94">
        <v>8647</v>
      </c>
      <c r="N26" s="315"/>
      <c r="O26" s="25" t="s">
        <v>190</v>
      </c>
      <c r="P26" s="96">
        <f>SUM(K26:M26)</f>
        <v>60051</v>
      </c>
      <c r="Q26" s="319"/>
      <c r="R26" s="97"/>
      <c r="S26" s="97"/>
      <c r="AC26" s="99"/>
      <c r="AE26" s="100"/>
    </row>
    <row r="27" spans="1:31" x14ac:dyDescent="0.2">
      <c r="A27" s="204" t="s">
        <v>124</v>
      </c>
      <c r="B27" s="9">
        <f t="shared" ref="B27:G27" si="2">SUM(B9:B26)</f>
        <v>4309</v>
      </c>
      <c r="C27" s="9">
        <f t="shared" si="2"/>
        <v>184746</v>
      </c>
      <c r="D27" s="9">
        <f t="shared" si="2"/>
        <v>407</v>
      </c>
      <c r="E27" s="9">
        <f t="shared" si="2"/>
        <v>6408</v>
      </c>
      <c r="F27" s="9">
        <f t="shared" si="2"/>
        <v>618275</v>
      </c>
      <c r="G27" s="9">
        <f t="shared" si="2"/>
        <v>100775</v>
      </c>
      <c r="H27" s="311"/>
      <c r="I27" s="5"/>
      <c r="J27" s="313"/>
      <c r="K27" s="9">
        <f>SUM(K13:K26)</f>
        <v>407373</v>
      </c>
      <c r="L27" s="9">
        <f>SUM(L16:L26)</f>
        <v>113950</v>
      </c>
      <c r="M27" s="9">
        <f>SUM(M18:M26)</f>
        <v>21976</v>
      </c>
      <c r="N27" s="315"/>
      <c r="O27" s="27" t="s">
        <v>13</v>
      </c>
      <c r="P27" s="43">
        <f>SUM(P9:P26)</f>
        <v>1550696</v>
      </c>
      <c r="Q27" s="319"/>
      <c r="R27" s="18"/>
      <c r="S27" s="18"/>
      <c r="AC27" s="101"/>
      <c r="AE27" s="100"/>
    </row>
    <row r="28" spans="1:31" x14ac:dyDescent="0.2">
      <c r="A28" s="204"/>
      <c r="B28" s="324">
        <f>B27+C27</f>
        <v>189055</v>
      </c>
      <c r="C28" s="324"/>
      <c r="D28" s="324">
        <f>D27+E27</f>
        <v>6815</v>
      </c>
      <c r="E28" s="324"/>
      <c r="F28" s="324">
        <f>F27+G27</f>
        <v>719050</v>
      </c>
      <c r="G28" s="324"/>
      <c r="H28" s="311"/>
      <c r="I28" s="5"/>
      <c r="J28" s="313"/>
      <c r="K28" s="204" t="s">
        <v>191</v>
      </c>
      <c r="L28" s="204"/>
      <c r="M28" s="204"/>
      <c r="N28" s="315"/>
      <c r="O28" s="14"/>
      <c r="P28" s="14"/>
      <c r="Q28" s="14"/>
      <c r="R28" s="14"/>
      <c r="S28" s="14"/>
      <c r="AC28" s="57"/>
    </row>
    <row r="29" spans="1:31" x14ac:dyDescent="0.2">
      <c r="A29" s="204"/>
      <c r="B29" s="325">
        <f>B28+D28</f>
        <v>195870</v>
      </c>
      <c r="C29" s="325"/>
      <c r="D29" s="325"/>
      <c r="E29" s="325"/>
      <c r="F29" s="325">
        <f>F28+G28</f>
        <v>719050</v>
      </c>
      <c r="G29" s="325"/>
      <c r="H29" s="311"/>
      <c r="I29" s="5"/>
      <c r="J29" s="313"/>
      <c r="K29" s="102">
        <f>SUM(K13:K25)</f>
        <v>376101</v>
      </c>
      <c r="L29" s="102">
        <f>SUM(L16:L25)</f>
        <v>93818</v>
      </c>
      <c r="M29" s="102">
        <f>SUM(M18:M25)</f>
        <v>13329</v>
      </c>
      <c r="N29" s="315"/>
      <c r="O29" s="18"/>
      <c r="P29" s="18"/>
      <c r="Q29" s="18"/>
      <c r="R29" s="18"/>
      <c r="S29" s="18"/>
      <c r="AC29" s="18"/>
    </row>
    <row r="30" spans="1:31" x14ac:dyDescent="0.2">
      <c r="A30" s="204"/>
      <c r="B30" s="328">
        <f>B29+F29</f>
        <v>914920</v>
      </c>
      <c r="C30" s="328"/>
      <c r="D30" s="328"/>
      <c r="E30" s="328"/>
      <c r="F30" s="328"/>
      <c r="G30" s="328"/>
      <c r="H30" s="311"/>
      <c r="I30" s="37">
        <f>SUM(I9:I29)</f>
        <v>92477</v>
      </c>
      <c r="J30" s="313"/>
      <c r="K30" s="328">
        <f>K29+L29+M29</f>
        <v>483248</v>
      </c>
      <c r="L30" s="328"/>
      <c r="M30" s="328"/>
      <c r="N30" s="315"/>
      <c r="O30" s="103"/>
      <c r="P30" s="103"/>
      <c r="Q30" s="103"/>
      <c r="R30" s="103"/>
      <c r="S30" s="103"/>
      <c r="AC30" s="103"/>
    </row>
    <row r="31" spans="1:31" ht="21" x14ac:dyDescent="0.25">
      <c r="A31" s="204"/>
      <c r="B31" s="329">
        <f>B30+I30+K30</f>
        <v>1490645</v>
      </c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16"/>
      <c r="O31" s="104"/>
      <c r="P31" s="104"/>
      <c r="Q31" s="104"/>
      <c r="R31" s="104"/>
      <c r="S31" s="104"/>
      <c r="AC31" s="105"/>
    </row>
    <row r="34" spans="1:7" ht="51" x14ac:dyDescent="0.2">
      <c r="E34" s="55" t="s">
        <v>13</v>
      </c>
      <c r="F34" s="71" t="s">
        <v>192</v>
      </c>
      <c r="G34" s="71" t="s">
        <v>193</v>
      </c>
    </row>
    <row r="35" spans="1:7" x14ac:dyDescent="0.2">
      <c r="A35" s="204" t="s">
        <v>194</v>
      </c>
      <c r="B35" s="204"/>
      <c r="C35" s="204"/>
      <c r="D35" s="204"/>
      <c r="E35" s="5">
        <v>5594734</v>
      </c>
      <c r="F35" s="5"/>
      <c r="G35" s="5"/>
    </row>
    <row r="36" spans="1:7" x14ac:dyDescent="0.2">
      <c r="A36" s="204" t="s">
        <v>195</v>
      </c>
      <c r="B36" s="204"/>
      <c r="C36" s="204"/>
      <c r="D36" s="204"/>
      <c r="E36" s="5">
        <v>4672206</v>
      </c>
      <c r="F36" s="5"/>
      <c r="G36" s="5"/>
    </row>
    <row r="37" spans="1:7" x14ac:dyDescent="0.2">
      <c r="A37" s="204" t="s">
        <v>161</v>
      </c>
      <c r="B37" s="204"/>
      <c r="C37" s="204"/>
      <c r="D37" s="204"/>
      <c r="E37" s="5">
        <v>914920</v>
      </c>
      <c r="F37" s="65">
        <f>E37/E35</f>
        <v>0.16353235024220991</v>
      </c>
      <c r="G37" s="65">
        <f>E37/E36</f>
        <v>0.19582184518405224</v>
      </c>
    </row>
    <row r="38" spans="1:7" x14ac:dyDescent="0.2">
      <c r="A38" s="204" t="s">
        <v>164</v>
      </c>
      <c r="B38" s="204"/>
      <c r="C38" s="204"/>
      <c r="D38" s="204"/>
      <c r="E38" s="5">
        <v>92477</v>
      </c>
      <c r="F38" s="65">
        <f>E38/E35</f>
        <v>1.6529293439151889E-2</v>
      </c>
      <c r="G38" s="65">
        <f>E38/E36</f>
        <v>1.9793005702231452E-2</v>
      </c>
    </row>
    <row r="39" spans="1:7" x14ac:dyDescent="0.2">
      <c r="A39" s="204" t="s">
        <v>165</v>
      </c>
      <c r="B39" s="204"/>
      <c r="C39" s="204"/>
      <c r="D39" s="204"/>
      <c r="E39" s="5">
        <v>483248</v>
      </c>
      <c r="F39" s="65">
        <f>E39/E35</f>
        <v>8.637550954165113E-2</v>
      </c>
      <c r="G39" s="65">
        <f>E39/E36</f>
        <v>0.10343037100675784</v>
      </c>
    </row>
    <row r="40" spans="1:7" ht="39" customHeight="1" x14ac:dyDescent="0.2"/>
    <row r="41" spans="1:7" ht="33" customHeight="1" x14ac:dyDescent="0.2">
      <c r="E41" s="55" t="s">
        <v>13</v>
      </c>
      <c r="F41" s="332" t="s">
        <v>196</v>
      </c>
      <c r="G41" s="332"/>
    </row>
    <row r="42" spans="1:7" x14ac:dyDescent="0.2">
      <c r="A42" s="258" t="s">
        <v>197</v>
      </c>
      <c r="B42" s="258"/>
      <c r="C42" s="258"/>
      <c r="D42" s="333"/>
      <c r="E42" s="19">
        <v>60051</v>
      </c>
      <c r="F42" s="334">
        <f>E42/E43</f>
        <v>0.1105302973132658</v>
      </c>
      <c r="G42" s="335"/>
    </row>
    <row r="43" spans="1:7" x14ac:dyDescent="0.2">
      <c r="A43" s="258" t="s">
        <v>198</v>
      </c>
      <c r="B43" s="258"/>
      <c r="C43" s="258"/>
      <c r="D43" s="333"/>
      <c r="E43" s="5">
        <f>K30+P26</f>
        <v>543299</v>
      </c>
      <c r="F43" s="336"/>
      <c r="G43" s="337"/>
    </row>
    <row r="46" spans="1:7" ht="24" x14ac:dyDescent="0.3">
      <c r="A46" s="338" t="s">
        <v>199</v>
      </c>
      <c r="B46" s="338"/>
      <c r="C46" s="338"/>
      <c r="D46" s="338"/>
      <c r="E46" s="338"/>
      <c r="F46" s="108">
        <v>3526189</v>
      </c>
    </row>
    <row r="47" spans="1:7" ht="24" x14ac:dyDescent="0.3">
      <c r="A47" s="338" t="s">
        <v>200</v>
      </c>
      <c r="B47" s="338"/>
      <c r="C47" s="338"/>
      <c r="D47" s="338"/>
      <c r="E47" s="338"/>
      <c r="F47" s="108">
        <v>1490645</v>
      </c>
    </row>
    <row r="48" spans="1:7" ht="24" x14ac:dyDescent="0.3">
      <c r="A48" s="338" t="s">
        <v>201</v>
      </c>
      <c r="B48" s="338"/>
      <c r="C48" s="338"/>
      <c r="D48" s="338"/>
      <c r="E48" s="338"/>
      <c r="F48" s="109">
        <f>F47/F46</f>
        <v>0.42273542342738862</v>
      </c>
    </row>
    <row r="126" spans="1:1" x14ac:dyDescent="0.2">
      <c r="A126" s="107"/>
    </row>
  </sheetData>
  <mergeCells count="68">
    <mergeCell ref="A46:E46"/>
    <mergeCell ref="A47:E47"/>
    <mergeCell ref="A48:E48"/>
    <mergeCell ref="A37:D37"/>
    <mergeCell ref="A38:D38"/>
    <mergeCell ref="A39:D39"/>
    <mergeCell ref="F41:G41"/>
    <mergeCell ref="A42:D42"/>
    <mergeCell ref="F42:G43"/>
    <mergeCell ref="A43:D43"/>
    <mergeCell ref="F29:G29"/>
    <mergeCell ref="B30:G30"/>
    <mergeCell ref="A35:D35"/>
    <mergeCell ref="A36:D36"/>
    <mergeCell ref="Z7:Z8"/>
    <mergeCell ref="D7:E7"/>
    <mergeCell ref="O7:O8"/>
    <mergeCell ref="P7:P8"/>
    <mergeCell ref="R7:R8"/>
    <mergeCell ref="S7:S8"/>
    <mergeCell ref="AA7:AA8"/>
    <mergeCell ref="AB7:AB8"/>
    <mergeCell ref="AC7:AC8"/>
    <mergeCell ref="A27:A31"/>
    <mergeCell ref="B28:C28"/>
    <mergeCell ref="D28:E28"/>
    <mergeCell ref="F28:G28"/>
    <mergeCell ref="K28:M28"/>
    <mergeCell ref="B29:E29"/>
    <mergeCell ref="T7:T8"/>
    <mergeCell ref="U7:U8"/>
    <mergeCell ref="V7:V8"/>
    <mergeCell ref="W7:W8"/>
    <mergeCell ref="X7:X8"/>
    <mergeCell ref="Y7:Y8"/>
    <mergeCell ref="B7:C7"/>
    <mergeCell ref="W5:Y5"/>
    <mergeCell ref="Z5:AB5"/>
    <mergeCell ref="T6:V6"/>
    <mergeCell ref="W6:Y6"/>
    <mergeCell ref="Z6:AB6"/>
    <mergeCell ref="W1:Y1"/>
    <mergeCell ref="Z1:AB1"/>
    <mergeCell ref="T2:V2"/>
    <mergeCell ref="W4:Y4"/>
    <mergeCell ref="Z4:AB4"/>
    <mergeCell ref="K4:M7"/>
    <mergeCell ref="N4:N31"/>
    <mergeCell ref="O4:P6"/>
    <mergeCell ref="T4:V4"/>
    <mergeCell ref="A1:P3"/>
    <mergeCell ref="Q1:Q27"/>
    <mergeCell ref="T1:V1"/>
    <mergeCell ref="B5:E6"/>
    <mergeCell ref="F5:G7"/>
    <mergeCell ref="T5:V5"/>
    <mergeCell ref="K30:M30"/>
    <mergeCell ref="B31:M31"/>
    <mergeCell ref="A4:A8"/>
    <mergeCell ref="B4:G4"/>
    <mergeCell ref="H4:H30"/>
    <mergeCell ref="I4:I8"/>
    <mergeCell ref="J4:J30"/>
    <mergeCell ref="W2:Y2"/>
    <mergeCell ref="Z2:AB2"/>
    <mergeCell ref="T3:V3"/>
    <mergeCell ref="W3:Y3"/>
    <mergeCell ref="Z3:A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Situația generală DOMICILIU</vt:lpstr>
      <vt:lpstr>Situația generală REZIDENȚĂ</vt:lpstr>
      <vt:lpstr>Diferența dintre domiciliu și i</vt:lpstr>
      <vt:lpstr>Populație școlară</vt:lpstr>
    </vt:vector>
  </TitlesOfParts>
  <Manager/>
  <Company>FITT - INPUT; FNT</Company>
  <LinksUpToDate>false</LinksUpToDate>
  <SharedDoc>false</SharedDoc>
  <HyperlinkBase>https://fitt.ro/despre-populatia-tanara-din-romania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ANEXA - Structura Demografică a Populației Tinere</dc:title>
  <dc:subject>ianuarie 2021</dc:subject>
  <dc:creator>Yolanda Florescu</dc:creator>
  <cp:keywords>statistică</cp:keywords>
  <dc:description/>
  <cp:lastModifiedBy>Microsoft Office User</cp:lastModifiedBy>
  <dcterms:created xsi:type="dcterms:W3CDTF">2021-01-11T09:47:54Z</dcterms:created>
  <dcterms:modified xsi:type="dcterms:W3CDTF">2021-01-20T15:59:31Z</dcterms:modified>
  <cp:category>Politici publice pentru tineret</cp:category>
</cp:coreProperties>
</file>